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170" sheetId="1" r:id="rId1"/>
    <sheet name="H260" sheetId="2" r:id="rId2"/>
    <sheet name="H510" sheetId="3" r:id="rId3"/>
  </sheets>
  <definedNames/>
  <calcPr fullCalcOnLoad="1"/>
</workbook>
</file>

<file path=xl/sharedStrings.xml><?xml version="1.0" encoding="utf-8"?>
<sst xmlns="http://schemas.openxmlformats.org/spreadsheetml/2006/main" count="96" uniqueCount="39">
  <si>
    <t>t</t>
  </si>
  <si>
    <t>moule [g]</t>
  </si>
  <si>
    <t>bécher [g]</t>
  </si>
  <si>
    <t>H  [m]</t>
  </si>
  <si>
    <t>Evaporation</t>
  </si>
  <si>
    <t>Composition :</t>
  </si>
  <si>
    <t>g</t>
  </si>
  <si>
    <t>Air occlus :</t>
  </si>
  <si>
    <t>Vitesse de ressuage</t>
  </si>
  <si>
    <t>Température :</t>
  </si>
  <si>
    <t>Date :</t>
  </si>
  <si>
    <t>Référence :</t>
  </si>
  <si>
    <t>Hygrométrie :</t>
  </si>
  <si>
    <t>moule+bécher</t>
  </si>
  <si>
    <t>ressuage total [g]</t>
  </si>
  <si>
    <t>ressuage relatif</t>
  </si>
  <si>
    <t>temps</t>
  </si>
  <si>
    <t>vitesse</t>
  </si>
  <si>
    <t>ressuage total [mm]</t>
  </si>
  <si>
    <r>
      <t>[g.min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]</t>
    </r>
  </si>
  <si>
    <r>
      <t>S  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</si>
  <si>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G 5/12</t>
  </si>
  <si>
    <t>Ciment</t>
  </si>
  <si>
    <t>[g.min-1]</t>
  </si>
  <si>
    <t>Sable</t>
  </si>
  <si>
    <t>Eau</t>
  </si>
  <si>
    <t>B40</t>
  </si>
  <si>
    <t>21 °C</t>
  </si>
  <si>
    <t>EVAPORATION</t>
  </si>
  <si>
    <t>RESSUAGE</t>
  </si>
  <si>
    <t>VITESSE DE RESSUAGE</t>
  </si>
  <si>
    <t>F6 = DROITEREG(C11:P11;C2:P2)</t>
  </si>
  <si>
    <t>Formules :</t>
  </si>
  <si>
    <t>C13 = C12*0,000001/$C$7/$C$6</t>
  </si>
  <si>
    <t>C11 = C4+C3</t>
  </si>
  <si>
    <t>C12 = C4-$C$4-$F$6*C2</t>
  </si>
  <si>
    <t>D14 = (D2+C2)/2</t>
  </si>
  <si>
    <t>D15 = (D13-C13)/(D2-C2)*100000*$C$6</t>
  </si>
  <si>
    <t>C16 = C12*0,001/$C$7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</si>
</sst>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000%"/>
    <numFmt numFmtId="174" formatCode="0.00000%"/>
    <numFmt numFmtId="175" formatCode="0.0"/>
    <numFmt numFmtId="176" formatCode="0.000"/>
    <numFmt numFmtId="177" formatCode="0.000E+00"/>
    <numFmt numFmtId="178" formatCode="0.0%"/>
    <numFmt numFmtId="179" formatCode="0.000%"/>
    <numFmt numFmtId="180" formatCode="0.00000"/>
    <numFmt numFmtId="181" formatCode="dd/mm/yyyy"/>
    <numFmt numFmtId="182" formatCode="d\-mmm\-yy"/>
    <numFmt numFmtId="183" formatCode="0.0E+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53"/>
      <name val="Arial"/>
      <family val="2"/>
    </font>
    <font>
      <vertAlign val="superscript"/>
      <sz val="10"/>
      <name val="Arial"/>
      <family val="2"/>
    </font>
    <font>
      <b/>
      <sz val="10"/>
      <color indexed="56"/>
      <name val="Arial"/>
      <family val="2"/>
    </font>
    <font>
      <b/>
      <sz val="10"/>
      <color indexed="16"/>
      <name val="Arial"/>
      <family val="2"/>
    </font>
    <font>
      <sz val="10"/>
      <color indexed="5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2" xfId="0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80" fontId="0" fillId="3" borderId="3" xfId="0" applyNumberFormat="1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4" xfId="0" applyBorder="1" applyAlignment="1">
      <alignment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horizontal="left"/>
    </xf>
    <xf numFmtId="10" fontId="4" fillId="0" borderId="4" xfId="0" applyNumberFormat="1" applyFon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Continuous"/>
    </xf>
    <xf numFmtId="172" fontId="0" fillId="0" borderId="4" xfId="0" applyNumberFormat="1" applyBorder="1" applyAlignment="1">
      <alignment horizontal="centerContinuous"/>
    </xf>
    <xf numFmtId="174" fontId="0" fillId="3" borderId="3" xfId="0" applyNumberFormat="1" applyFont="1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7" fillId="0" borderId="2" xfId="0" applyFont="1" applyBorder="1" applyAlignment="1">
      <alignment/>
    </xf>
    <xf numFmtId="0" fontId="4" fillId="2" borderId="0" xfId="0" applyFont="1" applyFill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182" fontId="4" fillId="0" borderId="4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178" fontId="4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1" xfId="0" applyBorder="1" applyAlignment="1">
      <alignment horizontal="left"/>
    </xf>
    <xf numFmtId="2" fontId="0" fillId="3" borderId="2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2" fontId="0" fillId="3" borderId="4" xfId="0" applyNumberFormat="1" applyFill="1" applyBorder="1" applyAlignment="1">
      <alignment/>
    </xf>
    <xf numFmtId="179" fontId="0" fillId="3" borderId="2" xfId="0" applyNumberFormat="1" applyFill="1" applyBorder="1" applyAlignment="1">
      <alignment/>
    </xf>
    <xf numFmtId="179" fontId="0" fillId="3" borderId="3" xfId="0" applyNumberFormat="1" applyFill="1" applyBorder="1" applyAlignment="1">
      <alignment/>
    </xf>
    <xf numFmtId="179" fontId="0" fillId="3" borderId="4" xfId="0" applyNumberFormat="1" applyFill="1" applyBorder="1" applyAlignment="1">
      <alignment/>
    </xf>
    <xf numFmtId="0" fontId="0" fillId="2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"/>
          <c:w val="0.89825"/>
          <c:h val="0.90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'H170'!$C$2:$V$2</c:f>
              <c:numCache/>
            </c:numRef>
          </c:xVal>
          <c:yVal>
            <c:numRef>
              <c:f>'H170'!$C$11:$V$11</c:f>
              <c:numCache/>
            </c:numRef>
          </c:yVal>
          <c:smooth val="0"/>
        </c:ser>
        <c:axId val="50881843"/>
        <c:axId val="55283404"/>
      </c:scatterChart>
      <c:valAx>
        <c:axId val="5088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283404"/>
        <c:crosses val="autoZero"/>
        <c:crossBetween val="midCat"/>
        <c:dispUnits/>
      </c:valAx>
      <c:valAx>
        <c:axId val="55283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Masse totale  [g]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8818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"/>
          <c:w val="0.927"/>
          <c:h val="0.90725"/>
        </c:manualLayout>
      </c:layout>
      <c:scatterChart>
        <c:scatterStyle val="lineMarker"/>
        <c:varyColors val="0"/>
        <c:ser>
          <c:idx val="0"/>
          <c:order val="0"/>
          <c:tx>
            <c:v>H510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'H510'!$C$14:$V$14</c:f>
              <c:numCache>
                <c:ptCount val="20"/>
                <c:pt idx="0">
                  <c:v>0</c:v>
                </c:pt>
                <c:pt idx="1">
                  <c:v>5.25</c:v>
                </c:pt>
                <c:pt idx="2">
                  <c:v>11.25</c:v>
                </c:pt>
                <c:pt idx="3">
                  <c:v>17</c:v>
                </c:pt>
                <c:pt idx="4">
                  <c:v>23</c:v>
                </c:pt>
                <c:pt idx="5">
                  <c:v>29.5</c:v>
                </c:pt>
                <c:pt idx="6">
                  <c:v>36</c:v>
                </c:pt>
                <c:pt idx="7">
                  <c:v>42.5</c:v>
                </c:pt>
                <c:pt idx="8">
                  <c:v>49.5</c:v>
                </c:pt>
                <c:pt idx="9">
                  <c:v>57</c:v>
                </c:pt>
                <c:pt idx="10">
                  <c:v>65</c:v>
                </c:pt>
                <c:pt idx="11">
                  <c:v>73</c:v>
                </c:pt>
                <c:pt idx="12">
                  <c:v>81</c:v>
                </c:pt>
                <c:pt idx="13">
                  <c:v>90</c:v>
                </c:pt>
                <c:pt idx="14">
                  <c:v>100</c:v>
                </c:pt>
                <c:pt idx="15">
                  <c:v>109.75</c:v>
                </c:pt>
                <c:pt idx="16">
                  <c:v>119.75</c:v>
                </c:pt>
                <c:pt idx="17">
                  <c:v>138</c:v>
                </c:pt>
              </c:numCache>
            </c:numRef>
          </c:xVal>
          <c:yVal>
            <c:numRef>
              <c:f>'H510'!$C$15:$V$15</c:f>
              <c:numCache>
                <c:ptCount val="20"/>
                <c:pt idx="0">
                  <c:v>0</c:v>
                </c:pt>
                <c:pt idx="1">
                  <c:v>1.0938190981258322</c:v>
                </c:pt>
                <c:pt idx="2">
                  <c:v>2.9860022707575924</c:v>
                </c:pt>
                <c:pt idx="3">
                  <c:v>3.0705998782112207</c:v>
                </c:pt>
                <c:pt idx="4">
                  <c:v>2.9274346963666007</c:v>
                </c:pt>
                <c:pt idx="5">
                  <c:v>2.712686923599645</c:v>
                </c:pt>
                <c:pt idx="6">
                  <c:v>2.74847821906083</c:v>
                </c:pt>
                <c:pt idx="7">
                  <c:v>2.743365176852061</c:v>
                </c:pt>
                <c:pt idx="8">
                  <c:v>2.5899739105899937</c:v>
                </c:pt>
                <c:pt idx="9">
                  <c:v>2.5247826224285945</c:v>
                </c:pt>
                <c:pt idx="10">
                  <c:v>2.390565264449247</c:v>
                </c:pt>
                <c:pt idx="11">
                  <c:v>2.310034849661652</c:v>
                </c:pt>
                <c:pt idx="12">
                  <c:v>2.0684436052988575</c:v>
                </c:pt>
                <c:pt idx="13">
                  <c:v>2.089918382575535</c:v>
                </c:pt>
                <c:pt idx="14">
                  <c:v>1.7677967234251541</c:v>
                </c:pt>
                <c:pt idx="15">
                  <c:v>1.6050405166965116</c:v>
                </c:pt>
                <c:pt idx="16">
                  <c:v>1.342391611658251</c:v>
                </c:pt>
                <c:pt idx="17">
                  <c:v>0.5569496662084983</c:v>
                </c:pt>
              </c:numCache>
            </c:numRef>
          </c:yVal>
          <c:smooth val="0"/>
        </c:ser>
        <c:axId val="7686525"/>
        <c:axId val="2069862"/>
      </c:scatterChart>
      <c:valAx>
        <c:axId val="7686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69862"/>
        <c:crosses val="autoZero"/>
        <c:crossBetween val="midCat"/>
        <c:dispUnits/>
      </c:valAx>
      <c:valAx>
        <c:axId val="20698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[10-5 m.min-1]'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6865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"/>
          <c:w val="0.92025"/>
          <c:h val="0.934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'H510'!$C$2:$V$2</c:f>
              <c:numCache>
                <c:ptCount val="20"/>
                <c:pt idx="0">
                  <c:v>2</c:v>
                </c:pt>
                <c:pt idx="1">
                  <c:v>8.5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33</c:v>
                </c:pt>
                <c:pt idx="6">
                  <c:v>39</c:v>
                </c:pt>
                <c:pt idx="7">
                  <c:v>46</c:v>
                </c:pt>
                <c:pt idx="8">
                  <c:v>53</c:v>
                </c:pt>
                <c:pt idx="9">
                  <c:v>61</c:v>
                </c:pt>
                <c:pt idx="10">
                  <c:v>69</c:v>
                </c:pt>
                <c:pt idx="11">
                  <c:v>77</c:v>
                </c:pt>
                <c:pt idx="12">
                  <c:v>85</c:v>
                </c:pt>
                <c:pt idx="13">
                  <c:v>95</c:v>
                </c:pt>
                <c:pt idx="14">
                  <c:v>105</c:v>
                </c:pt>
                <c:pt idx="15">
                  <c:v>114.5</c:v>
                </c:pt>
                <c:pt idx="16">
                  <c:v>125</c:v>
                </c:pt>
                <c:pt idx="17">
                  <c:v>151</c:v>
                </c:pt>
              </c:numCache>
            </c:numRef>
          </c:xVal>
          <c:yVal>
            <c:numRef>
              <c:f>'H510'!$C$13:$V$13</c:f>
              <c:numCache>
                <c:ptCount val="20"/>
                <c:pt idx="0">
                  <c:v>5.322103937114865E-06</c:v>
                </c:pt>
                <c:pt idx="1">
                  <c:v>0.000144730420364917</c:v>
                </c:pt>
                <c:pt idx="2">
                  <c:v>0.000466750273093677</c:v>
                </c:pt>
                <c:pt idx="3">
                  <c:v>0.0008279973175891148</c:v>
                </c:pt>
                <c:pt idx="4">
                  <c:v>0.0011724013995145972</c:v>
                </c:pt>
                <c:pt idx="5">
                  <c:v>0.001544730977263568</c:v>
                </c:pt>
                <c:pt idx="6">
                  <c:v>0.0018680813559766069</c:v>
                </c:pt>
                <c:pt idx="7">
                  <c:v>0.002244621674368066</c:v>
                </c:pt>
                <c:pt idx="8">
                  <c:v>0.002600108289547085</c:v>
                </c:pt>
                <c:pt idx="9">
                  <c:v>0.0029961526224770605</c:v>
                </c:pt>
                <c:pt idx="10">
                  <c:v>0.0033711432521945895</c:v>
                </c:pt>
                <c:pt idx="11">
                  <c:v>0.0037335016599846526</c:v>
                </c:pt>
                <c:pt idx="12">
                  <c:v>0.0040579634019923165</c:v>
                </c:pt>
                <c:pt idx="13">
                  <c:v>0.004467751320144382</c:v>
                </c:pt>
                <c:pt idx="14">
                  <c:v>0.004814378128659118</c:v>
                </c:pt>
                <c:pt idx="15">
                  <c:v>0.005113356264122194</c:v>
                </c:pt>
                <c:pt idx="16">
                  <c:v>0.005389731007698893</c:v>
                </c:pt>
                <c:pt idx="17">
                  <c:v>0.005673666131648323</c:v>
                </c:pt>
              </c:numCache>
            </c:numRef>
          </c:yVal>
          <c:smooth val="0"/>
        </c:ser>
        <c:axId val="18628759"/>
        <c:axId val="33441104"/>
      </c:scatterChart>
      <c:valAx>
        <c:axId val="18628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441104"/>
        <c:crosses val="autoZero"/>
        <c:crossBetween val="midCat"/>
        <c:dispUnits/>
      </c:valAx>
      <c:valAx>
        <c:axId val="33441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6287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Formule B40</a:t>
            </a:r>
          </a:p>
        </c:rich>
      </c:tx>
      <c:layout>
        <c:manualLayout>
          <c:xMode val="factor"/>
          <c:yMode val="factor"/>
          <c:x val="0.2165"/>
          <c:y val="0.5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"/>
          <c:w val="0.91225"/>
          <c:h val="0.92425"/>
        </c:manualLayout>
      </c:layout>
      <c:scatterChart>
        <c:scatterStyle val="lineMarker"/>
        <c:varyColors val="0"/>
        <c:ser>
          <c:idx val="0"/>
          <c:order val="0"/>
          <c:tx>
            <c:v>H170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'H170'!$C$2:$V$2</c:f>
              <c:numCache/>
            </c:numRef>
          </c:xVal>
          <c:yVal>
            <c:numRef>
              <c:f>'H170'!$C$16:$V$16</c:f>
              <c:numCache/>
            </c:numRef>
          </c:yVal>
          <c:smooth val="0"/>
        </c:ser>
        <c:axId val="27788589"/>
        <c:axId val="48770710"/>
      </c:scatterChart>
      <c:valAx>
        <c:axId val="27788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770710"/>
        <c:crosses val="autoZero"/>
        <c:crossBetween val="midCat"/>
        <c:dispUnits/>
      </c:valAx>
      <c:valAx>
        <c:axId val="48770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7885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"/>
          <c:w val="0.92625"/>
          <c:h val="0.90725"/>
        </c:manualLayout>
      </c:layout>
      <c:scatterChart>
        <c:scatterStyle val="lineMarker"/>
        <c:varyColors val="0"/>
        <c:ser>
          <c:idx val="0"/>
          <c:order val="0"/>
          <c:tx>
            <c:v>H170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'H170'!$C$14:$V$14</c:f>
              <c:numCache/>
            </c:numRef>
          </c:xVal>
          <c:yVal>
            <c:numRef>
              <c:f>'H170'!$C$15:$V$15</c:f>
              <c:numCache/>
            </c:numRef>
          </c:yVal>
          <c:smooth val="0"/>
        </c:ser>
        <c:axId val="36283207"/>
        <c:axId val="58113408"/>
      </c:scatterChart>
      <c:valAx>
        <c:axId val="36283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113408"/>
        <c:crosses val="autoZero"/>
        <c:crossBetween val="midCat"/>
        <c:dispUnits/>
      </c:valAx>
      <c:valAx>
        <c:axId val="581134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[10-5 m.min-1]'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28320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"/>
          <c:y val="0.1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"/>
          <c:w val="0.88525"/>
          <c:h val="0.9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'H260'!$C$2:$V$2</c:f>
              <c:numCache>
                <c:ptCount val="20"/>
                <c:pt idx="0">
                  <c:v>1</c:v>
                </c:pt>
                <c:pt idx="1">
                  <c:v>8</c:v>
                </c:pt>
                <c:pt idx="2">
                  <c:v>13.5</c:v>
                </c:pt>
                <c:pt idx="3">
                  <c:v>19.5</c:v>
                </c:pt>
                <c:pt idx="4">
                  <c:v>25.5</c:v>
                </c:pt>
                <c:pt idx="5">
                  <c:v>32.5</c:v>
                </c:pt>
                <c:pt idx="6">
                  <c:v>38.5</c:v>
                </c:pt>
                <c:pt idx="7">
                  <c:v>45.5</c:v>
                </c:pt>
                <c:pt idx="8">
                  <c:v>52.5</c:v>
                </c:pt>
                <c:pt idx="9">
                  <c:v>60.5</c:v>
                </c:pt>
                <c:pt idx="10">
                  <c:v>68.5</c:v>
                </c:pt>
                <c:pt idx="11">
                  <c:v>76.5</c:v>
                </c:pt>
                <c:pt idx="12">
                  <c:v>84.5</c:v>
                </c:pt>
                <c:pt idx="13">
                  <c:v>94.5</c:v>
                </c:pt>
                <c:pt idx="14">
                  <c:v>104.5</c:v>
                </c:pt>
                <c:pt idx="15">
                  <c:v>113</c:v>
                </c:pt>
              </c:numCache>
            </c:numRef>
          </c:xVal>
          <c:yVal>
            <c:numRef>
              <c:f>'H260'!$C$11:$V$11</c:f>
              <c:numCache>
                <c:ptCount val="20"/>
                <c:pt idx="0">
                  <c:v>39.74</c:v>
                </c:pt>
                <c:pt idx="1">
                  <c:v>40.01</c:v>
                </c:pt>
                <c:pt idx="2">
                  <c:v>40.62</c:v>
                </c:pt>
                <c:pt idx="3">
                  <c:v>41.34</c:v>
                </c:pt>
                <c:pt idx="4">
                  <c:v>42.07</c:v>
                </c:pt>
                <c:pt idx="5">
                  <c:v>42.89</c:v>
                </c:pt>
                <c:pt idx="6">
                  <c:v>43.51</c:v>
                </c:pt>
                <c:pt idx="7">
                  <c:v>44.28</c:v>
                </c:pt>
                <c:pt idx="8">
                  <c:v>44.96</c:v>
                </c:pt>
                <c:pt idx="9">
                  <c:v>45.71</c:v>
                </c:pt>
                <c:pt idx="10">
                  <c:v>46.35</c:v>
                </c:pt>
                <c:pt idx="11">
                  <c:v>46.96</c:v>
                </c:pt>
                <c:pt idx="12">
                  <c:v>47.43</c:v>
                </c:pt>
                <c:pt idx="13">
                  <c:v>47.81</c:v>
                </c:pt>
                <c:pt idx="14">
                  <c:v>47.99</c:v>
                </c:pt>
                <c:pt idx="15">
                  <c:v>48.07</c:v>
                </c:pt>
              </c:numCache>
            </c:numRef>
          </c:yVal>
          <c:smooth val="0"/>
        </c:ser>
        <c:axId val="53258625"/>
        <c:axId val="9565578"/>
      </c:scatterChart>
      <c:valAx>
        <c:axId val="53258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565578"/>
        <c:crosses val="autoZero"/>
        <c:crossBetween val="midCat"/>
        <c:dispUnits/>
      </c:valAx>
      <c:valAx>
        <c:axId val="9565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Masse totale  [g]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2586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"/>
          <c:w val="0.912"/>
          <c:h val="0.936"/>
        </c:manualLayout>
      </c:layout>
      <c:scatterChart>
        <c:scatterStyle val="lineMarker"/>
        <c:varyColors val="0"/>
        <c:ser>
          <c:idx val="0"/>
          <c:order val="0"/>
          <c:tx>
            <c:v>H260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'H260'!$C$2:$V$2</c:f>
              <c:numCache>
                <c:ptCount val="20"/>
                <c:pt idx="0">
                  <c:v>1</c:v>
                </c:pt>
                <c:pt idx="1">
                  <c:v>8</c:v>
                </c:pt>
                <c:pt idx="2">
                  <c:v>13.5</c:v>
                </c:pt>
                <c:pt idx="3">
                  <c:v>19.5</c:v>
                </c:pt>
                <c:pt idx="4">
                  <c:v>25.5</c:v>
                </c:pt>
                <c:pt idx="5">
                  <c:v>32.5</c:v>
                </c:pt>
                <c:pt idx="6">
                  <c:v>38.5</c:v>
                </c:pt>
                <c:pt idx="7">
                  <c:v>45.5</c:v>
                </c:pt>
                <c:pt idx="8">
                  <c:v>52.5</c:v>
                </c:pt>
                <c:pt idx="9">
                  <c:v>60.5</c:v>
                </c:pt>
                <c:pt idx="10">
                  <c:v>68.5</c:v>
                </c:pt>
                <c:pt idx="11">
                  <c:v>76.5</c:v>
                </c:pt>
                <c:pt idx="12">
                  <c:v>84.5</c:v>
                </c:pt>
                <c:pt idx="13">
                  <c:v>94.5</c:v>
                </c:pt>
                <c:pt idx="14">
                  <c:v>104.5</c:v>
                </c:pt>
                <c:pt idx="15">
                  <c:v>113</c:v>
                </c:pt>
              </c:numCache>
            </c:numRef>
          </c:xVal>
          <c:yVal>
            <c:numRef>
              <c:f>'H260'!$C$16:$V$16</c:f>
              <c:numCache>
                <c:ptCount val="20"/>
                <c:pt idx="0">
                  <c:v>0.0015016987540692989</c:v>
                </c:pt>
                <c:pt idx="1">
                  <c:v>0.07617172350147122</c:v>
                </c:pt>
                <c:pt idx="2">
                  <c:v>0.2293809237452961</c:v>
                </c:pt>
                <c:pt idx="3">
                  <c:v>0.40947947218682734</c:v>
                </c:pt>
                <c:pt idx="4">
                  <c:v>0.591954247793872</c:v>
                </c:pt>
                <c:pt idx="5">
                  <c:v>0.7973167666446258</c:v>
                </c:pt>
                <c:pt idx="6">
                  <c:v>0.9536530434310003</c:v>
                </c:pt>
                <c:pt idx="7">
                  <c:v>1.1471344264541776</c:v>
                </c:pt>
                <c:pt idx="8">
                  <c:v>1.3192297649877147</c:v>
                </c:pt>
                <c:pt idx="9">
                  <c:v>1.5094603924339296</c:v>
                </c:pt>
                <c:pt idx="10">
                  <c:v>1.6735525210594744</c:v>
                </c:pt>
                <c:pt idx="11">
                  <c:v>1.8305159681884726</c:v>
                </c:pt>
                <c:pt idx="12">
                  <c:v>1.9542122350002542</c:v>
                </c:pt>
                <c:pt idx="13">
                  <c:v>2.0595258548305355</c:v>
                </c:pt>
                <c:pt idx="14">
                  <c:v>2.117314931350507</c:v>
                </c:pt>
                <c:pt idx="15">
                  <c:v>2.1490891880842193</c:v>
                </c:pt>
              </c:numCache>
            </c:numRef>
          </c:yVal>
          <c:smooth val="0"/>
        </c:ser>
        <c:axId val="18981339"/>
        <c:axId val="36614324"/>
      </c:scatterChart>
      <c:valAx>
        <c:axId val="18981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614324"/>
        <c:crosses val="autoZero"/>
        <c:crossBetween val="midCat"/>
        <c:dispUnits/>
      </c:valAx>
      <c:valAx>
        <c:axId val="36614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9813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"/>
          <c:w val="0.927"/>
          <c:h val="0.90725"/>
        </c:manualLayout>
      </c:layout>
      <c:scatterChart>
        <c:scatterStyle val="lineMarker"/>
        <c:varyColors val="0"/>
        <c:ser>
          <c:idx val="0"/>
          <c:order val="0"/>
          <c:tx>
            <c:v>H260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'H260'!$C$14:$V$14</c:f>
              <c:numCache>
                <c:ptCount val="20"/>
                <c:pt idx="0">
                  <c:v>0</c:v>
                </c:pt>
                <c:pt idx="1">
                  <c:v>4.5</c:v>
                </c:pt>
                <c:pt idx="2">
                  <c:v>10.75</c:v>
                </c:pt>
                <c:pt idx="3">
                  <c:v>16.5</c:v>
                </c:pt>
                <c:pt idx="4">
                  <c:v>22.5</c:v>
                </c:pt>
                <c:pt idx="5">
                  <c:v>29</c:v>
                </c:pt>
                <c:pt idx="6">
                  <c:v>35.5</c:v>
                </c:pt>
                <c:pt idx="7">
                  <c:v>42</c:v>
                </c:pt>
                <c:pt idx="8">
                  <c:v>49</c:v>
                </c:pt>
                <c:pt idx="9">
                  <c:v>56.5</c:v>
                </c:pt>
                <c:pt idx="10">
                  <c:v>64.5</c:v>
                </c:pt>
                <c:pt idx="11">
                  <c:v>72.5</c:v>
                </c:pt>
                <c:pt idx="12">
                  <c:v>80.5</c:v>
                </c:pt>
                <c:pt idx="13">
                  <c:v>89.5</c:v>
                </c:pt>
                <c:pt idx="14">
                  <c:v>99.5</c:v>
                </c:pt>
                <c:pt idx="15">
                  <c:v>108.75</c:v>
                </c:pt>
              </c:numCache>
            </c:numRef>
          </c:xVal>
          <c:yVal>
            <c:numRef>
              <c:f>'H260'!$C$15:$V$15</c:f>
              <c:numCache>
                <c:ptCount val="20"/>
                <c:pt idx="0">
                  <c:v>0</c:v>
                </c:pt>
                <c:pt idx="1">
                  <c:v>1.066714639248599</c:v>
                </c:pt>
                <c:pt idx="2">
                  <c:v>2.7856218226149974</c:v>
                </c:pt>
                <c:pt idx="3">
                  <c:v>3.001642474025521</c:v>
                </c:pt>
                <c:pt idx="4">
                  <c:v>3.04124626011741</c:v>
                </c:pt>
                <c:pt idx="5">
                  <c:v>2.9337502692964827</c:v>
                </c:pt>
                <c:pt idx="6">
                  <c:v>2.6056046131062405</c:v>
                </c:pt>
                <c:pt idx="7">
                  <c:v>2.7640197574739624</c:v>
                </c:pt>
                <c:pt idx="8">
                  <c:v>2.45850483619339</c:v>
                </c:pt>
                <c:pt idx="9">
                  <c:v>2.3778828430776864</c:v>
                </c:pt>
                <c:pt idx="10">
                  <c:v>2.051151607819305</c:v>
                </c:pt>
                <c:pt idx="11">
                  <c:v>1.9620430891124792</c:v>
                </c:pt>
                <c:pt idx="12">
                  <c:v>1.5462033351472693</c:v>
                </c:pt>
                <c:pt idx="13">
                  <c:v>1.053136198302814</c:v>
                </c:pt>
                <c:pt idx="14">
                  <c:v>0.5778907651997109</c:v>
                </c:pt>
                <c:pt idx="15">
                  <c:v>0.3738147851025023</c:v>
                </c:pt>
              </c:numCache>
            </c:numRef>
          </c:yVal>
          <c:smooth val="0"/>
        </c:ser>
        <c:axId val="61093461"/>
        <c:axId val="12970238"/>
      </c:scatterChart>
      <c:valAx>
        <c:axId val="61093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970238"/>
        <c:crosses val="autoZero"/>
        <c:crossBetween val="midCat"/>
        <c:dispUnits/>
      </c:valAx>
      <c:valAx>
        <c:axId val="129702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[10-5 m.min-1]'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0934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"/>
          <c:w val="0.92025"/>
          <c:h val="0.934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'H260'!$C$2:$V$2</c:f>
              <c:numCache>
                <c:ptCount val="20"/>
                <c:pt idx="0">
                  <c:v>1</c:v>
                </c:pt>
                <c:pt idx="1">
                  <c:v>8</c:v>
                </c:pt>
                <c:pt idx="2">
                  <c:v>13.5</c:v>
                </c:pt>
                <c:pt idx="3">
                  <c:v>19.5</c:v>
                </c:pt>
                <c:pt idx="4">
                  <c:v>25.5</c:v>
                </c:pt>
                <c:pt idx="5">
                  <c:v>32.5</c:v>
                </c:pt>
                <c:pt idx="6">
                  <c:v>38.5</c:v>
                </c:pt>
                <c:pt idx="7">
                  <c:v>45.5</c:v>
                </c:pt>
                <c:pt idx="8">
                  <c:v>52.5</c:v>
                </c:pt>
                <c:pt idx="9">
                  <c:v>60.5</c:v>
                </c:pt>
                <c:pt idx="10">
                  <c:v>68.5</c:v>
                </c:pt>
                <c:pt idx="11">
                  <c:v>76.5</c:v>
                </c:pt>
                <c:pt idx="12">
                  <c:v>84.5</c:v>
                </c:pt>
                <c:pt idx="13">
                  <c:v>94.5</c:v>
                </c:pt>
                <c:pt idx="14">
                  <c:v>104.5</c:v>
                </c:pt>
                <c:pt idx="15">
                  <c:v>113</c:v>
                </c:pt>
              </c:numCache>
            </c:numRef>
          </c:xVal>
          <c:yVal>
            <c:numRef>
              <c:f>'H260'!$C$13:$V$13</c:f>
              <c:numCache>
                <c:ptCount val="20"/>
                <c:pt idx="0">
                  <c:v>5.775764438728072E-06</c:v>
                </c:pt>
                <c:pt idx="1">
                  <c:v>0.00029296816731335084</c:v>
                </c:pt>
                <c:pt idx="2">
                  <c:v>0.0008822343220972926</c:v>
                </c:pt>
                <c:pt idx="3">
                  <c:v>0.0015749210468724128</c:v>
                </c:pt>
                <c:pt idx="4">
                  <c:v>0.0022767471068995074</c:v>
                </c:pt>
                <c:pt idx="5">
                  <c:v>0.003066602948633176</c:v>
                </c:pt>
                <c:pt idx="6">
                  <c:v>0.003667896320888462</c:v>
                </c:pt>
                <c:pt idx="7">
                  <c:v>0.004412055486362221</c:v>
                </c:pt>
                <c:pt idx="8">
                  <c:v>0.005073960634568134</c:v>
                </c:pt>
                <c:pt idx="9">
                  <c:v>0.005805616893976653</c:v>
                </c:pt>
                <c:pt idx="10">
                  <c:v>0.006436740465613362</c:v>
                </c:pt>
                <c:pt idx="11">
                  <c:v>0.007040446031494125</c:v>
                </c:pt>
                <c:pt idx="12">
                  <c:v>0.007516200903847131</c:v>
                </c:pt>
                <c:pt idx="13">
                  <c:v>0.007921253287809751</c:v>
                </c:pt>
                <c:pt idx="14">
                  <c:v>0.008143518966732717</c:v>
                </c:pt>
                <c:pt idx="15">
                  <c:v>0.008265727646477766</c:v>
                </c:pt>
              </c:numCache>
            </c:numRef>
          </c:yVal>
          <c:smooth val="0"/>
        </c:ser>
        <c:axId val="49623279"/>
        <c:axId val="43956328"/>
      </c:scatterChart>
      <c:valAx>
        <c:axId val="49623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956328"/>
        <c:crosses val="autoZero"/>
        <c:crossBetween val="midCat"/>
        <c:dispUnits/>
      </c:valAx>
      <c:valAx>
        <c:axId val="43956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6232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"/>
          <c:w val="0.88525"/>
          <c:h val="0.9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'H510'!$C$2:$V$2</c:f>
              <c:numCache>
                <c:ptCount val="20"/>
                <c:pt idx="0">
                  <c:v>2</c:v>
                </c:pt>
                <c:pt idx="1">
                  <c:v>8.5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33</c:v>
                </c:pt>
                <c:pt idx="6">
                  <c:v>39</c:v>
                </c:pt>
                <c:pt idx="7">
                  <c:v>46</c:v>
                </c:pt>
                <c:pt idx="8">
                  <c:v>53</c:v>
                </c:pt>
                <c:pt idx="9">
                  <c:v>61</c:v>
                </c:pt>
                <c:pt idx="10">
                  <c:v>69</c:v>
                </c:pt>
                <c:pt idx="11">
                  <c:v>77</c:v>
                </c:pt>
                <c:pt idx="12">
                  <c:v>85</c:v>
                </c:pt>
                <c:pt idx="13">
                  <c:v>95</c:v>
                </c:pt>
                <c:pt idx="14">
                  <c:v>105</c:v>
                </c:pt>
                <c:pt idx="15">
                  <c:v>114.5</c:v>
                </c:pt>
                <c:pt idx="16">
                  <c:v>125</c:v>
                </c:pt>
                <c:pt idx="17">
                  <c:v>151</c:v>
                </c:pt>
              </c:numCache>
            </c:numRef>
          </c:xVal>
          <c:yVal>
            <c:numRef>
              <c:f>'H510'!$C$11:$V$11</c:f>
              <c:numCache>
                <c:ptCount val="20"/>
                <c:pt idx="0">
                  <c:v>35.4</c:v>
                </c:pt>
                <c:pt idx="1">
                  <c:v>35.69</c:v>
                </c:pt>
                <c:pt idx="2">
                  <c:v>36.42</c:v>
                </c:pt>
                <c:pt idx="3">
                  <c:v>37.24</c:v>
                </c:pt>
                <c:pt idx="4">
                  <c:v>38.02</c:v>
                </c:pt>
                <c:pt idx="5">
                  <c:v>38.86</c:v>
                </c:pt>
                <c:pt idx="6">
                  <c:v>39.59</c:v>
                </c:pt>
                <c:pt idx="7">
                  <c:v>40.44</c:v>
                </c:pt>
                <c:pt idx="8">
                  <c:v>41.24</c:v>
                </c:pt>
                <c:pt idx="9">
                  <c:v>42.13</c:v>
                </c:pt>
                <c:pt idx="10">
                  <c:v>42.97</c:v>
                </c:pt>
                <c:pt idx="11">
                  <c:v>43.78</c:v>
                </c:pt>
                <c:pt idx="12">
                  <c:v>44.5</c:v>
                </c:pt>
                <c:pt idx="13">
                  <c:v>45.41</c:v>
                </c:pt>
                <c:pt idx="14">
                  <c:v>46.17</c:v>
                </c:pt>
                <c:pt idx="15">
                  <c:v>46.82</c:v>
                </c:pt>
                <c:pt idx="16">
                  <c:v>47.41</c:v>
                </c:pt>
                <c:pt idx="17">
                  <c:v>47.92</c:v>
                </c:pt>
              </c:numCache>
            </c:numRef>
          </c:yVal>
          <c:smooth val="0"/>
        </c:ser>
        <c:axId val="60062633"/>
        <c:axId val="3692786"/>
      </c:scatterChart>
      <c:valAx>
        <c:axId val="60062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92786"/>
        <c:crosses val="autoZero"/>
        <c:crossBetween val="midCat"/>
        <c:dispUnits/>
      </c:valAx>
      <c:valAx>
        <c:axId val="3692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Masse totale  [g]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0626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"/>
          <c:w val="0.912"/>
          <c:h val="0.936"/>
        </c:manualLayout>
      </c:layout>
      <c:scatterChart>
        <c:scatterStyle val="lineMarker"/>
        <c:varyColors val="0"/>
        <c:ser>
          <c:idx val="0"/>
          <c:order val="0"/>
          <c:tx>
            <c:v>H510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'H510'!$C$2:$V$2</c:f>
              <c:numCache>
                <c:ptCount val="20"/>
                <c:pt idx="0">
                  <c:v>2</c:v>
                </c:pt>
                <c:pt idx="1">
                  <c:v>8.5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33</c:v>
                </c:pt>
                <c:pt idx="6">
                  <c:v>39</c:v>
                </c:pt>
                <c:pt idx="7">
                  <c:v>46</c:v>
                </c:pt>
                <c:pt idx="8">
                  <c:v>53</c:v>
                </c:pt>
                <c:pt idx="9">
                  <c:v>61</c:v>
                </c:pt>
                <c:pt idx="10">
                  <c:v>69</c:v>
                </c:pt>
                <c:pt idx="11">
                  <c:v>77</c:v>
                </c:pt>
                <c:pt idx="12">
                  <c:v>85</c:v>
                </c:pt>
                <c:pt idx="13">
                  <c:v>95</c:v>
                </c:pt>
                <c:pt idx="14">
                  <c:v>105</c:v>
                </c:pt>
                <c:pt idx="15">
                  <c:v>114.5</c:v>
                </c:pt>
                <c:pt idx="16">
                  <c:v>125</c:v>
                </c:pt>
                <c:pt idx="17">
                  <c:v>151</c:v>
                </c:pt>
              </c:numCache>
            </c:numRef>
          </c:xVal>
          <c:yVal>
            <c:numRef>
              <c:f>'H510'!$C$16:$V$16</c:f>
              <c:numCache>
                <c:ptCount val="20"/>
                <c:pt idx="0">
                  <c:v>0.0027142730079285815</c:v>
                </c:pt>
                <c:pt idx="1">
                  <c:v>0.07381251438610768</c:v>
                </c:pt>
                <c:pt idx="2">
                  <c:v>0.23804263927777528</c:v>
                </c:pt>
                <c:pt idx="3">
                  <c:v>0.4222786319704485</c:v>
                </c:pt>
                <c:pt idx="4">
                  <c:v>0.5979247137524445</c:v>
                </c:pt>
                <c:pt idx="5">
                  <c:v>0.7878127984044198</c:v>
                </c:pt>
                <c:pt idx="6">
                  <c:v>0.9527214915480695</c:v>
                </c:pt>
                <c:pt idx="7">
                  <c:v>1.1447570539277139</c:v>
                </c:pt>
                <c:pt idx="8">
                  <c:v>1.3260552276690134</c:v>
                </c:pt>
                <c:pt idx="9">
                  <c:v>1.528037837463301</c:v>
                </c:pt>
                <c:pt idx="10">
                  <c:v>1.7192830586192407</c:v>
                </c:pt>
                <c:pt idx="11">
                  <c:v>1.9040858465921733</c:v>
                </c:pt>
                <c:pt idx="12">
                  <c:v>2.069561335016081</c:v>
                </c:pt>
                <c:pt idx="13">
                  <c:v>2.278553173273635</c:v>
                </c:pt>
                <c:pt idx="14">
                  <c:v>2.4553328456161503</c:v>
                </c:pt>
                <c:pt idx="15">
                  <c:v>2.607811694702319</c:v>
                </c:pt>
                <c:pt idx="16">
                  <c:v>2.7487628139264353</c:v>
                </c:pt>
                <c:pt idx="17">
                  <c:v>2.893569727140645</c:v>
                </c:pt>
              </c:numCache>
            </c:numRef>
          </c:yVal>
          <c:smooth val="0"/>
        </c:ser>
        <c:axId val="33235075"/>
        <c:axId val="30680220"/>
      </c:scatterChart>
      <c:valAx>
        <c:axId val="33235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680220"/>
        <c:crosses val="autoZero"/>
        <c:crossBetween val="midCat"/>
        <c:dispUnits/>
      </c:valAx>
      <c:valAx>
        <c:axId val="30680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2350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114300</xdr:rowOff>
    </xdr:from>
    <xdr:to>
      <xdr:col>4</xdr:col>
      <xdr:colOff>552450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76200" y="2571750"/>
        <a:ext cx="29718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552450</xdr:colOff>
      <xdr:row>16</xdr:row>
      <xdr:rowOff>114300</xdr:rowOff>
    </xdr:from>
    <xdr:to>
      <xdr:col>9</xdr:col>
      <xdr:colOff>381000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3048000" y="2571750"/>
        <a:ext cx="27241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381000</xdr:colOff>
      <xdr:row>16</xdr:row>
      <xdr:rowOff>114300</xdr:rowOff>
    </xdr:from>
    <xdr:to>
      <xdr:col>14</xdr:col>
      <xdr:colOff>209550</xdr:colOff>
      <xdr:row>32</xdr:row>
      <xdr:rowOff>95250</xdr:rowOff>
    </xdr:to>
    <xdr:graphicFrame>
      <xdr:nvGraphicFramePr>
        <xdr:cNvPr id="3" name="Chart 3"/>
        <xdr:cNvGraphicFramePr/>
      </xdr:nvGraphicFramePr>
      <xdr:xfrm>
        <a:off x="5772150" y="2571750"/>
        <a:ext cx="26765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114300</xdr:rowOff>
    </xdr:from>
    <xdr:to>
      <xdr:col>4</xdr:col>
      <xdr:colOff>552450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95250" y="2552700"/>
        <a:ext cx="26479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552450</xdr:colOff>
      <xdr:row>16</xdr:row>
      <xdr:rowOff>114300</xdr:rowOff>
    </xdr:from>
    <xdr:to>
      <xdr:col>9</xdr:col>
      <xdr:colOff>381000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2743200" y="2552700"/>
        <a:ext cx="27241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381000</xdr:colOff>
      <xdr:row>16</xdr:row>
      <xdr:rowOff>114300</xdr:rowOff>
    </xdr:from>
    <xdr:to>
      <xdr:col>14</xdr:col>
      <xdr:colOff>209550</xdr:colOff>
      <xdr:row>32</xdr:row>
      <xdr:rowOff>95250</xdr:rowOff>
    </xdr:to>
    <xdr:graphicFrame>
      <xdr:nvGraphicFramePr>
        <xdr:cNvPr id="3" name="Chart 3"/>
        <xdr:cNvGraphicFramePr/>
      </xdr:nvGraphicFramePr>
      <xdr:xfrm>
        <a:off x="5467350" y="2552700"/>
        <a:ext cx="26765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209550</xdr:colOff>
      <xdr:row>16</xdr:row>
      <xdr:rowOff>114300</xdr:rowOff>
    </xdr:from>
    <xdr:to>
      <xdr:col>19</xdr:col>
      <xdr:colOff>438150</xdr:colOff>
      <xdr:row>32</xdr:row>
      <xdr:rowOff>95250</xdr:rowOff>
    </xdr:to>
    <xdr:graphicFrame>
      <xdr:nvGraphicFramePr>
        <xdr:cNvPr id="4" name="Chart 4"/>
        <xdr:cNvGraphicFramePr/>
      </xdr:nvGraphicFramePr>
      <xdr:xfrm>
        <a:off x="8143875" y="2552700"/>
        <a:ext cx="28003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114300</xdr:rowOff>
    </xdr:from>
    <xdr:to>
      <xdr:col>4</xdr:col>
      <xdr:colOff>552450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95250" y="2571750"/>
        <a:ext cx="26479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552450</xdr:colOff>
      <xdr:row>16</xdr:row>
      <xdr:rowOff>114300</xdr:rowOff>
    </xdr:from>
    <xdr:to>
      <xdr:col>9</xdr:col>
      <xdr:colOff>381000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2743200" y="2571750"/>
        <a:ext cx="27241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381000</xdr:colOff>
      <xdr:row>16</xdr:row>
      <xdr:rowOff>114300</xdr:rowOff>
    </xdr:from>
    <xdr:to>
      <xdr:col>14</xdr:col>
      <xdr:colOff>209550</xdr:colOff>
      <xdr:row>32</xdr:row>
      <xdr:rowOff>95250</xdr:rowOff>
    </xdr:to>
    <xdr:graphicFrame>
      <xdr:nvGraphicFramePr>
        <xdr:cNvPr id="3" name="Chart 3"/>
        <xdr:cNvGraphicFramePr/>
      </xdr:nvGraphicFramePr>
      <xdr:xfrm>
        <a:off x="5467350" y="2571750"/>
        <a:ext cx="26765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209550</xdr:colOff>
      <xdr:row>16</xdr:row>
      <xdr:rowOff>114300</xdr:rowOff>
    </xdr:from>
    <xdr:to>
      <xdr:col>19</xdr:col>
      <xdr:colOff>438150</xdr:colOff>
      <xdr:row>32</xdr:row>
      <xdr:rowOff>95250</xdr:rowOff>
    </xdr:to>
    <xdr:graphicFrame>
      <xdr:nvGraphicFramePr>
        <xdr:cNvPr id="4" name="Chart 4"/>
        <xdr:cNvGraphicFramePr/>
      </xdr:nvGraphicFramePr>
      <xdr:xfrm>
        <a:off x="8143875" y="2571750"/>
        <a:ext cx="28003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2"/>
  <sheetViews>
    <sheetView showGridLines="0" tabSelected="1" zoomScale="70" zoomScaleNormal="70" workbookViewId="0" topLeftCell="A1">
      <selection activeCell="K1" sqref="K1"/>
    </sheetView>
  </sheetViews>
  <sheetFormatPr defaultColWidth="11.421875" defaultRowHeight="12.75"/>
  <cols>
    <col min="1" max="1" width="1.1484375" style="0" customWidth="1"/>
    <col min="2" max="2" width="18.574218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25" ht="12.75">
      <c r="A2" s="1"/>
      <c r="B2" s="2" t="s">
        <v>0</v>
      </c>
      <c r="C2" s="3">
        <v>0</v>
      </c>
      <c r="D2" s="4">
        <v>7</v>
      </c>
      <c r="E2" s="4">
        <v>13</v>
      </c>
      <c r="F2" s="4">
        <v>19</v>
      </c>
      <c r="G2" s="4">
        <v>25</v>
      </c>
      <c r="H2" s="4">
        <v>32</v>
      </c>
      <c r="I2" s="4">
        <v>38</v>
      </c>
      <c r="J2" s="4">
        <v>45</v>
      </c>
      <c r="K2" s="4">
        <v>52</v>
      </c>
      <c r="L2" s="4">
        <v>60</v>
      </c>
      <c r="M2" s="4">
        <v>68</v>
      </c>
      <c r="N2" s="4">
        <v>76</v>
      </c>
      <c r="O2" s="4">
        <v>84</v>
      </c>
      <c r="P2" s="4">
        <v>94</v>
      </c>
      <c r="Q2" s="4"/>
      <c r="R2" s="4"/>
      <c r="S2" s="4"/>
      <c r="T2" s="4"/>
      <c r="U2" s="4"/>
      <c r="V2" s="5"/>
      <c r="W2" s="1"/>
      <c r="X2" s="1"/>
      <c r="Y2" s="1"/>
    </row>
    <row r="3" spans="1:25" ht="12.75">
      <c r="A3" s="1"/>
      <c r="B3" s="2" t="s">
        <v>1</v>
      </c>
      <c r="C3" s="3">
        <v>0</v>
      </c>
      <c r="D3" s="4">
        <v>-0.6</v>
      </c>
      <c r="E3" s="4">
        <v>-1.8</v>
      </c>
      <c r="F3" s="4">
        <v>-3</v>
      </c>
      <c r="G3" s="4">
        <v>-4.3</v>
      </c>
      <c r="H3" s="4">
        <v>-5.6</v>
      </c>
      <c r="I3" s="4">
        <v>-6.5</v>
      </c>
      <c r="J3" s="4">
        <v>-7.5</v>
      </c>
      <c r="K3" s="4">
        <v>-8.3</v>
      </c>
      <c r="L3" s="4">
        <v>-9</v>
      </c>
      <c r="M3" s="4">
        <v>-9.3</v>
      </c>
      <c r="N3" s="4">
        <v>-9.5</v>
      </c>
      <c r="O3" s="4">
        <v>-9.6</v>
      </c>
      <c r="P3" s="4">
        <v>-9.7</v>
      </c>
      <c r="Q3" s="4"/>
      <c r="R3" s="4"/>
      <c r="S3" s="4"/>
      <c r="T3" s="4"/>
      <c r="U3" s="4"/>
      <c r="V3" s="5"/>
      <c r="W3" s="1"/>
      <c r="X3" s="1"/>
      <c r="Y3" s="1"/>
    </row>
    <row r="4" spans="1:25" ht="12.75">
      <c r="A4" s="1"/>
      <c r="B4" s="2" t="s">
        <v>2</v>
      </c>
      <c r="C4" s="3">
        <v>35.97</v>
      </c>
      <c r="D4" s="4">
        <v>36.44</v>
      </c>
      <c r="E4" s="4">
        <v>37.52</v>
      </c>
      <c r="F4" s="4">
        <v>38.71</v>
      </c>
      <c r="G4" s="4">
        <v>39.88</v>
      </c>
      <c r="H4" s="4">
        <v>41.15</v>
      </c>
      <c r="I4" s="4">
        <v>42.06</v>
      </c>
      <c r="J4" s="4">
        <v>43.07</v>
      </c>
      <c r="K4" s="4">
        <v>43.78</v>
      </c>
      <c r="L4" s="4">
        <v>44.39</v>
      </c>
      <c r="M4" s="4">
        <v>44.74</v>
      </c>
      <c r="N4" s="4">
        <v>44.95</v>
      </c>
      <c r="O4" s="4">
        <v>45.01</v>
      </c>
      <c r="P4" s="4">
        <v>45.04</v>
      </c>
      <c r="Q4" s="4"/>
      <c r="R4" s="4"/>
      <c r="S4" s="4"/>
      <c r="T4" s="4"/>
      <c r="U4" s="4"/>
      <c r="V4" s="5"/>
      <c r="W4" s="1"/>
      <c r="X4" s="1"/>
      <c r="Y4" s="1"/>
    </row>
    <row r="5" spans="1:25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>
      <c r="A6" s="1"/>
      <c r="B6" s="6" t="s">
        <v>3</v>
      </c>
      <c r="C6" s="7">
        <v>0.17</v>
      </c>
      <c r="D6" s="1"/>
      <c r="E6" s="2" t="s">
        <v>4</v>
      </c>
      <c r="F6" s="8">
        <f>LINEST(C11:P11,C2:P2)</f>
        <v>-0.005595666519057144</v>
      </c>
      <c r="G6" s="9" t="s">
        <v>19</v>
      </c>
      <c r="H6" s="10"/>
      <c r="I6" s="1"/>
      <c r="J6" s="11" t="s">
        <v>5</v>
      </c>
      <c r="K6" s="12"/>
      <c r="L6" s="13" t="s">
        <v>21</v>
      </c>
      <c r="M6" s="4">
        <v>6260</v>
      </c>
      <c r="N6" s="14" t="s">
        <v>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4.25">
      <c r="A7" s="1"/>
      <c r="B7" s="6" t="s">
        <v>20</v>
      </c>
      <c r="C7" s="18">
        <f>0.0932*0.0932*PI()/4</f>
        <v>0.006822156942829452</v>
      </c>
      <c r="D7" s="1"/>
      <c r="E7" s="1"/>
      <c r="F7" s="1"/>
      <c r="G7" s="1"/>
      <c r="H7" s="1"/>
      <c r="I7" s="1"/>
      <c r="J7" s="1"/>
      <c r="K7" s="1"/>
      <c r="L7" s="23" t="s">
        <v>24</v>
      </c>
      <c r="M7" s="4">
        <v>9389</v>
      </c>
      <c r="N7" s="14" t="s">
        <v>6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3" t="s">
        <v>22</v>
      </c>
      <c r="M8" s="4">
        <v>4160</v>
      </c>
      <c r="N8" s="14" t="s">
        <v>6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>
      <c r="A9" s="1"/>
      <c r="B9" s="15" t="s">
        <v>10</v>
      </c>
      <c r="C9" s="27">
        <v>37229</v>
      </c>
      <c r="D9" s="1"/>
      <c r="E9" s="15" t="s">
        <v>11</v>
      </c>
      <c r="F9" s="16"/>
      <c r="G9" s="28" t="s">
        <v>26</v>
      </c>
      <c r="H9" s="29"/>
      <c r="I9" s="1"/>
      <c r="J9" s="1"/>
      <c r="K9" s="1"/>
      <c r="L9" s="23" t="s">
        <v>25</v>
      </c>
      <c r="M9" s="4">
        <v>2806</v>
      </c>
      <c r="N9" s="14" t="s">
        <v>6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"/>
      <c r="B11" s="31" t="s">
        <v>13</v>
      </c>
      <c r="C11" s="32">
        <f>C4+C3</f>
        <v>35.97</v>
      </c>
      <c r="D11" s="33">
        <f aca="true" t="shared" si="0" ref="C11:J11">D4+D3</f>
        <v>35.839999999999996</v>
      </c>
      <c r="E11" s="33">
        <f t="shared" si="0"/>
        <v>35.720000000000006</v>
      </c>
      <c r="F11" s="33">
        <f t="shared" si="0"/>
        <v>35.71</v>
      </c>
      <c r="G11" s="33">
        <f t="shared" si="0"/>
        <v>35.580000000000005</v>
      </c>
      <c r="H11" s="33">
        <f t="shared" si="0"/>
        <v>35.55</v>
      </c>
      <c r="I11" s="33">
        <f t="shared" si="0"/>
        <v>35.56</v>
      </c>
      <c r="J11" s="33">
        <f t="shared" si="0"/>
        <v>35.57</v>
      </c>
      <c r="K11" s="33">
        <f aca="true" t="shared" si="1" ref="K11:P11">K4+K3</f>
        <v>35.480000000000004</v>
      </c>
      <c r="L11" s="33">
        <f t="shared" si="1"/>
        <v>35.39</v>
      </c>
      <c r="M11" s="33">
        <f t="shared" si="1"/>
        <v>35.44</v>
      </c>
      <c r="N11" s="33">
        <f t="shared" si="1"/>
        <v>35.45</v>
      </c>
      <c r="O11" s="33">
        <f t="shared" si="1"/>
        <v>35.41</v>
      </c>
      <c r="P11" s="33">
        <f t="shared" si="1"/>
        <v>35.34</v>
      </c>
      <c r="Q11" s="33"/>
      <c r="R11" s="33"/>
      <c r="S11" s="33"/>
      <c r="T11" s="33"/>
      <c r="U11" s="33"/>
      <c r="V11" s="34"/>
      <c r="W11" s="1"/>
      <c r="X11" s="1"/>
      <c r="Y11" s="1"/>
    </row>
    <row r="12" spans="1:25" ht="12.75">
      <c r="A12" s="1"/>
      <c r="B12" s="2" t="s">
        <v>14</v>
      </c>
      <c r="C12" s="36">
        <f>C4-$C$4-$F$6*C2</f>
        <v>0</v>
      </c>
      <c r="D12" s="37">
        <f aca="true" t="shared" si="2" ref="C12:J12">D4-$C$4-$F$6*D2</f>
        <v>0.5091696656333988</v>
      </c>
      <c r="E12" s="37">
        <f t="shared" si="2"/>
        <v>1.6227436647477471</v>
      </c>
      <c r="F12" s="37">
        <f t="shared" si="2"/>
        <v>2.8463176638620875</v>
      </c>
      <c r="G12" s="37">
        <f t="shared" si="2"/>
        <v>4.0498916629764325</v>
      </c>
      <c r="H12" s="37">
        <f t="shared" si="2"/>
        <v>5.359061328609828</v>
      </c>
      <c r="I12" s="37">
        <f t="shared" si="2"/>
        <v>6.3026353277241745</v>
      </c>
      <c r="J12" s="37">
        <f t="shared" si="2"/>
        <v>7.351804993357573</v>
      </c>
      <c r="K12" s="37">
        <f aca="true" t="shared" si="3" ref="K12:P12">K4-$C$4-$F$6*K2</f>
        <v>8.100974658990975</v>
      </c>
      <c r="L12" s="37">
        <f t="shared" si="3"/>
        <v>8.75573999114343</v>
      </c>
      <c r="M12" s="37">
        <f t="shared" si="3"/>
        <v>9.150505323295889</v>
      </c>
      <c r="N12" s="37">
        <f t="shared" si="3"/>
        <v>9.405270655448346</v>
      </c>
      <c r="O12" s="37">
        <f t="shared" si="3"/>
        <v>9.5100359876008</v>
      </c>
      <c r="P12" s="37">
        <f t="shared" si="3"/>
        <v>9.595992652791372</v>
      </c>
      <c r="Q12" s="37"/>
      <c r="R12" s="37"/>
      <c r="S12" s="37"/>
      <c r="T12" s="37"/>
      <c r="U12" s="37"/>
      <c r="V12" s="38"/>
      <c r="W12" s="1"/>
      <c r="X12" s="1"/>
      <c r="Y12" s="1"/>
    </row>
    <row r="13" spans="1:25" ht="12.75">
      <c r="A13" s="1"/>
      <c r="B13" s="2" t="s">
        <v>15</v>
      </c>
      <c r="C13" s="39">
        <f aca="true" t="shared" si="4" ref="C13:J13">C12*0.000001/$C$7/$C$6</f>
        <v>0</v>
      </c>
      <c r="D13" s="40">
        <f t="shared" si="4"/>
        <v>0.00043902767193659077</v>
      </c>
      <c r="E13" s="40">
        <f t="shared" si="4"/>
        <v>0.0013991983838978395</v>
      </c>
      <c r="F13" s="40">
        <f t="shared" si="4"/>
        <v>0.002454215759304652</v>
      </c>
      <c r="G13" s="40">
        <f t="shared" si="4"/>
        <v>0.003491988286812274</v>
      </c>
      <c r="H13" s="40">
        <f t="shared" si="4"/>
        <v>0.004620809874716653</v>
      </c>
      <c r="I13" s="40">
        <f t="shared" si="4"/>
        <v>0.005434399379534745</v>
      </c>
      <c r="J13" s="40">
        <f t="shared" si="4"/>
        <v>0.006339037944749594</v>
      </c>
      <c r="K13" s="40">
        <f aca="true" t="shared" si="5" ref="K13:P13">K12*0.000001/$C$7/$C$6</f>
        <v>0.006985003791476523</v>
      </c>
      <c r="L13" s="40">
        <f t="shared" si="5"/>
        <v>0.007549570219608265</v>
      </c>
      <c r="M13" s="40">
        <f t="shared" si="5"/>
        <v>0.007889953625050477</v>
      </c>
      <c r="N13" s="40">
        <f t="shared" si="5"/>
        <v>0.008109623095198326</v>
      </c>
      <c r="O13" s="40">
        <f t="shared" si="5"/>
        <v>0.00819995620610221</v>
      </c>
      <c r="P13" s="40">
        <f t="shared" si="5"/>
        <v>0.00827407168695888</v>
      </c>
      <c r="Q13" s="40"/>
      <c r="R13" s="40"/>
      <c r="S13" s="40"/>
      <c r="T13" s="40"/>
      <c r="U13" s="40"/>
      <c r="V13" s="41"/>
      <c r="W13" s="1"/>
      <c r="X13" s="1"/>
      <c r="Y13" s="1"/>
    </row>
    <row r="14" spans="1:25" ht="12.75">
      <c r="A14" s="1"/>
      <c r="B14" s="2" t="s">
        <v>16</v>
      </c>
      <c r="C14" s="36">
        <v>0</v>
      </c>
      <c r="D14" s="37">
        <f>(D2+C2)/2</f>
        <v>3.5</v>
      </c>
      <c r="E14" s="37">
        <f aca="true" t="shared" si="6" ref="D14:J14">(E2+D2)/2</f>
        <v>10</v>
      </c>
      <c r="F14" s="37">
        <f t="shared" si="6"/>
        <v>16</v>
      </c>
      <c r="G14" s="37">
        <f t="shared" si="6"/>
        <v>22</v>
      </c>
      <c r="H14" s="37">
        <f t="shared" si="6"/>
        <v>28.5</v>
      </c>
      <c r="I14" s="37">
        <f t="shared" si="6"/>
        <v>35</v>
      </c>
      <c r="J14" s="37">
        <f t="shared" si="6"/>
        <v>41.5</v>
      </c>
      <c r="K14" s="37">
        <f aca="true" t="shared" si="7" ref="K14:P14">(K2+J2)/2</f>
        <v>48.5</v>
      </c>
      <c r="L14" s="37">
        <f t="shared" si="7"/>
        <v>56</v>
      </c>
      <c r="M14" s="37">
        <f t="shared" si="7"/>
        <v>64</v>
      </c>
      <c r="N14" s="37">
        <f t="shared" si="7"/>
        <v>72</v>
      </c>
      <c r="O14" s="37">
        <f t="shared" si="7"/>
        <v>80</v>
      </c>
      <c r="P14" s="37">
        <f t="shared" si="7"/>
        <v>89</v>
      </c>
      <c r="Q14" s="37"/>
      <c r="R14" s="37"/>
      <c r="S14" s="37"/>
      <c r="T14" s="37"/>
      <c r="U14" s="37"/>
      <c r="V14" s="38"/>
      <c r="W14" s="1"/>
      <c r="X14" s="1"/>
      <c r="Y14" s="1"/>
    </row>
    <row r="15" spans="1:25" ht="12.75">
      <c r="A15" s="1"/>
      <c r="B15" s="2" t="s">
        <v>17</v>
      </c>
      <c r="C15" s="36">
        <v>0</v>
      </c>
      <c r="D15" s="37">
        <f>(D13-C13)/(D2-C2)*100000*$C$6</f>
        <v>1.0662100604174347</v>
      </c>
      <c r="E15" s="37">
        <f aca="true" t="shared" si="8" ref="D15:J15">(E13-D13)/(E2-D2)*100000*$C$6</f>
        <v>2.7204836838902047</v>
      </c>
      <c r="F15" s="37">
        <f t="shared" si="8"/>
        <v>2.9892158969859697</v>
      </c>
      <c r="G15" s="37">
        <f t="shared" si="8"/>
        <v>2.940355494604929</v>
      </c>
      <c r="H15" s="37">
        <f t="shared" si="8"/>
        <v>2.7414238563392064</v>
      </c>
      <c r="I15" s="37">
        <f t="shared" si="8"/>
        <v>2.3051702636512603</v>
      </c>
      <c r="J15" s="37">
        <f t="shared" si="8"/>
        <v>2.1969793726646336</v>
      </c>
      <c r="K15" s="37">
        <f aca="true" t="shared" si="9" ref="K15:P15">(K13-J13)/(K2-J2)*100000*$C$6</f>
        <v>1.5687741991939708</v>
      </c>
      <c r="L15" s="37">
        <f t="shared" si="9"/>
        <v>1.1997036597799513</v>
      </c>
      <c r="M15" s="37">
        <f t="shared" si="9"/>
        <v>0.7233147365646997</v>
      </c>
      <c r="N15" s="37">
        <f t="shared" si="9"/>
        <v>0.4667976240641811</v>
      </c>
      <c r="O15" s="37">
        <f t="shared" si="9"/>
        <v>0.19195786067075143</v>
      </c>
      <c r="P15" s="37">
        <f t="shared" si="9"/>
        <v>0.1259963174563391</v>
      </c>
      <c r="Q15" s="37"/>
      <c r="R15" s="37"/>
      <c r="S15" s="37"/>
      <c r="T15" s="37"/>
      <c r="U15" s="37"/>
      <c r="V15" s="38"/>
      <c r="W15" s="1"/>
      <c r="X15" s="1"/>
      <c r="Y15" s="1"/>
    </row>
    <row r="16" spans="1:25" ht="12.75">
      <c r="A16" s="1"/>
      <c r="B16" s="2" t="s">
        <v>18</v>
      </c>
      <c r="C16" s="36">
        <f>C12*0.001/$C$7</f>
        <v>0</v>
      </c>
      <c r="D16" s="37">
        <f aca="true" t="shared" si="10" ref="C16:J16">D12*0.001/$C$7</f>
        <v>0.07463470422922043</v>
      </c>
      <c r="E16" s="37">
        <f t="shared" si="10"/>
        <v>0.23786372526263272</v>
      </c>
      <c r="F16" s="37">
        <f t="shared" si="10"/>
        <v>0.41721667908179094</v>
      </c>
      <c r="G16" s="37">
        <f t="shared" si="10"/>
        <v>0.5936380087580867</v>
      </c>
      <c r="H16" s="37">
        <f t="shared" si="10"/>
        <v>0.785537678701831</v>
      </c>
      <c r="I16" s="37">
        <f t="shared" si="10"/>
        <v>0.9238478945209067</v>
      </c>
      <c r="J16" s="37">
        <f t="shared" si="10"/>
        <v>1.077636450607431</v>
      </c>
      <c r="K16" s="37">
        <f aca="true" t="shared" si="11" ref="K16:P16">K12*0.001/$C$7</f>
        <v>1.1874506445510091</v>
      </c>
      <c r="L16" s="37">
        <f t="shared" si="11"/>
        <v>1.2834269373334053</v>
      </c>
      <c r="M16" s="37">
        <f t="shared" si="11"/>
        <v>1.3412921162585811</v>
      </c>
      <c r="N16" s="37">
        <f t="shared" si="11"/>
        <v>1.3786359261837156</v>
      </c>
      <c r="O16" s="37">
        <f t="shared" si="11"/>
        <v>1.3939925550373757</v>
      </c>
      <c r="P16" s="37">
        <f t="shared" si="11"/>
        <v>1.40659218678301</v>
      </c>
      <c r="Q16" s="37"/>
      <c r="R16" s="37"/>
      <c r="S16" s="37"/>
      <c r="T16" s="37"/>
      <c r="U16" s="37"/>
      <c r="V16" s="38"/>
      <c r="W16" s="1"/>
      <c r="X16" s="1"/>
      <c r="Y16" s="1"/>
    </row>
    <row r="17" spans="1:2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 t="s">
        <v>28</v>
      </c>
      <c r="D34" s="1"/>
      <c r="E34" s="1"/>
      <c r="F34" s="1"/>
      <c r="G34" s="1"/>
      <c r="H34" s="42" t="s">
        <v>29</v>
      </c>
      <c r="I34" s="1"/>
      <c r="J34" s="1"/>
      <c r="K34" s="1"/>
      <c r="L34" s="1" t="s">
        <v>30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2:4" ht="12.75">
      <c r="B36" t="s">
        <v>32</v>
      </c>
      <c r="D36" t="s">
        <v>31</v>
      </c>
    </row>
    <row r="37" ht="12.75">
      <c r="D37" t="s">
        <v>34</v>
      </c>
    </row>
    <row r="38" ht="12.75">
      <c r="D38" t="s">
        <v>35</v>
      </c>
    </row>
    <row r="39" ht="12.75">
      <c r="D39" t="s">
        <v>33</v>
      </c>
    </row>
    <row r="40" ht="12.75">
      <c r="D40" t="s">
        <v>36</v>
      </c>
    </row>
    <row r="41" ht="12.75">
      <c r="D41" t="s">
        <v>37</v>
      </c>
    </row>
    <row r="42" ht="12.75">
      <c r="D42" t="s">
        <v>38</v>
      </c>
    </row>
  </sheetData>
  <printOptions headings="1" horizontalCentered="1" verticalCentered="1"/>
  <pageMargins left="1.0236220472440944" right="1.1023622047244095" top="0.984251968503937" bottom="0.984251968503937" header="0.5118110236220472" footer="0.5118110236220472"/>
  <pageSetup horizontalDpi="300" verticalDpi="300" orientation="landscape" paperSize="9" scale="85" r:id="rId2"/>
  <headerFooter alignWithMargins="0">
    <oddHeader>&amp;L&amp;9Ecole Supérieure de l'Energie et des Matériaux&amp;C
&amp;"Arial,Gras"&amp;12Fiche d'essai de ressuage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35"/>
  <sheetViews>
    <sheetView showGridLines="0" zoomScale="70" zoomScaleNormal="70" workbookViewId="0" topLeftCell="A1">
      <selection activeCell="K8" sqref="K8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25" ht="12.75">
      <c r="A2" s="1"/>
      <c r="B2" s="2" t="s">
        <v>0</v>
      </c>
      <c r="C2" s="3">
        <v>1</v>
      </c>
      <c r="D2" s="4">
        <v>8</v>
      </c>
      <c r="E2" s="4">
        <v>13.5</v>
      </c>
      <c r="F2" s="4">
        <v>19.5</v>
      </c>
      <c r="G2" s="4">
        <v>25.5</v>
      </c>
      <c r="H2" s="4">
        <v>32.5</v>
      </c>
      <c r="I2" s="4">
        <v>38.5</v>
      </c>
      <c r="J2" s="4">
        <v>45.5</v>
      </c>
      <c r="K2" s="4">
        <v>52.5</v>
      </c>
      <c r="L2" s="4">
        <v>60.5</v>
      </c>
      <c r="M2" s="4">
        <v>68.5</v>
      </c>
      <c r="N2" s="4">
        <v>76.5</v>
      </c>
      <c r="O2" s="4">
        <v>84.5</v>
      </c>
      <c r="P2" s="4">
        <v>94.5</v>
      </c>
      <c r="Q2" s="4">
        <v>104.5</v>
      </c>
      <c r="R2" s="4">
        <v>113</v>
      </c>
      <c r="S2" s="4"/>
      <c r="T2" s="4"/>
      <c r="U2" s="4"/>
      <c r="V2" s="5"/>
      <c r="W2" s="1"/>
      <c r="X2" s="1"/>
      <c r="Y2" s="1"/>
    </row>
    <row r="3" spans="1:25" ht="12.75">
      <c r="A3" s="1"/>
      <c r="B3" s="2" t="s">
        <v>1</v>
      </c>
      <c r="C3" s="3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/>
      <c r="T3" s="4"/>
      <c r="U3" s="4"/>
      <c r="V3" s="5"/>
      <c r="W3" s="1"/>
      <c r="X3" s="1"/>
      <c r="Y3" s="1"/>
    </row>
    <row r="4" spans="1:25" ht="12.75">
      <c r="A4" s="1"/>
      <c r="B4" s="2" t="s">
        <v>2</v>
      </c>
      <c r="C4" s="3">
        <v>39.74</v>
      </c>
      <c r="D4" s="4">
        <v>40.01</v>
      </c>
      <c r="E4" s="4">
        <v>40.62</v>
      </c>
      <c r="F4" s="4">
        <v>41.34</v>
      </c>
      <c r="G4" s="4">
        <v>42.07</v>
      </c>
      <c r="H4" s="4">
        <v>42.89</v>
      </c>
      <c r="I4" s="4">
        <v>43.51</v>
      </c>
      <c r="J4" s="4">
        <v>44.28</v>
      </c>
      <c r="K4" s="4">
        <v>44.96</v>
      </c>
      <c r="L4" s="4">
        <v>45.71</v>
      </c>
      <c r="M4" s="4">
        <v>46.35</v>
      </c>
      <c r="N4" s="4">
        <v>46.96</v>
      </c>
      <c r="O4" s="4">
        <v>47.43</v>
      </c>
      <c r="P4" s="4">
        <v>47.81</v>
      </c>
      <c r="Q4" s="4">
        <v>47.99</v>
      </c>
      <c r="R4" s="4">
        <v>48.07</v>
      </c>
      <c r="S4" s="4"/>
      <c r="T4" s="4"/>
      <c r="U4" s="4"/>
      <c r="V4" s="5"/>
      <c r="W4" s="1"/>
      <c r="X4" s="1"/>
      <c r="Y4" s="1"/>
    </row>
    <row r="5" spans="1:25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6" t="s">
        <v>3</v>
      </c>
      <c r="C6" s="7">
        <v>0.26</v>
      </c>
      <c r="D6" s="1"/>
      <c r="E6" s="2" t="s">
        <v>4</v>
      </c>
      <c r="F6" s="8">
        <v>-0.00631967673740291</v>
      </c>
      <c r="G6" s="9" t="s">
        <v>23</v>
      </c>
      <c r="H6" s="10"/>
      <c r="I6" s="1"/>
      <c r="J6" s="11" t="s">
        <v>5</v>
      </c>
      <c r="K6" s="12"/>
      <c r="L6" s="13" t="s">
        <v>21</v>
      </c>
      <c r="M6" s="4">
        <v>6260</v>
      </c>
      <c r="N6" s="14" t="s">
        <v>6</v>
      </c>
      <c r="O6" s="1"/>
      <c r="P6" s="15" t="s">
        <v>7</v>
      </c>
      <c r="Q6" s="16"/>
      <c r="R6" s="17">
        <v>0.01</v>
      </c>
      <c r="S6" s="1"/>
      <c r="T6" s="1"/>
      <c r="U6" s="1"/>
      <c r="V6" s="1"/>
      <c r="W6" s="1"/>
      <c r="X6" s="1"/>
      <c r="Y6" s="1"/>
    </row>
    <row r="7" spans="1:25" ht="14.25">
      <c r="A7" s="1"/>
      <c r="B7" s="6" t="s">
        <v>20</v>
      </c>
      <c r="C7" s="18">
        <v>0.004208351855042743</v>
      </c>
      <c r="D7" s="1"/>
      <c r="E7" s="19" t="s">
        <v>8</v>
      </c>
      <c r="F7" s="20"/>
      <c r="G7" s="21">
        <v>5.3969062854021844E-05</v>
      </c>
      <c r="H7" s="22"/>
      <c r="I7" s="1"/>
      <c r="J7" s="1"/>
      <c r="K7" s="1"/>
      <c r="L7" s="23" t="s">
        <v>24</v>
      </c>
      <c r="M7" s="4">
        <v>9389</v>
      </c>
      <c r="N7" s="14" t="s">
        <v>6</v>
      </c>
      <c r="O7" s="1"/>
      <c r="P7" s="1"/>
      <c r="Q7" s="1"/>
      <c r="R7" s="24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3" t="s">
        <v>22</v>
      </c>
      <c r="M8" s="4">
        <v>4160</v>
      </c>
      <c r="N8" s="14" t="s">
        <v>6</v>
      </c>
      <c r="O8" s="1"/>
      <c r="P8" s="15" t="s">
        <v>9</v>
      </c>
      <c r="Q8" s="25"/>
      <c r="R8" s="26" t="s">
        <v>27</v>
      </c>
      <c r="S8" s="1"/>
      <c r="T8" s="1"/>
      <c r="U8" s="1"/>
      <c r="V8" s="1"/>
      <c r="W8" s="1"/>
      <c r="X8" s="1"/>
      <c r="Y8" s="1"/>
    </row>
    <row r="9" spans="1:25" ht="12.75">
      <c r="A9" s="1"/>
      <c r="B9" s="15" t="s">
        <v>10</v>
      </c>
      <c r="C9" s="27">
        <v>37229</v>
      </c>
      <c r="D9" s="1"/>
      <c r="E9" s="15" t="s">
        <v>11</v>
      </c>
      <c r="F9" s="16"/>
      <c r="G9" s="28" t="s">
        <v>26</v>
      </c>
      <c r="H9" s="29"/>
      <c r="I9" s="1"/>
      <c r="J9" s="1"/>
      <c r="K9" s="1"/>
      <c r="L9" s="23" t="s">
        <v>25</v>
      </c>
      <c r="M9" s="4">
        <v>2806</v>
      </c>
      <c r="N9" s="14" t="s">
        <v>6</v>
      </c>
      <c r="O9" s="1"/>
      <c r="P9" s="15" t="s">
        <v>12</v>
      </c>
      <c r="Q9" s="25"/>
      <c r="R9" s="30">
        <v>0.46</v>
      </c>
      <c r="S9" s="1"/>
      <c r="T9" s="1"/>
      <c r="U9" s="1"/>
      <c r="V9" s="1"/>
      <c r="W9" s="1"/>
      <c r="X9" s="1"/>
      <c r="Y9" s="1"/>
    </row>
    <row r="10" spans="1:25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"/>
      <c r="B11" s="31" t="s">
        <v>13</v>
      </c>
      <c r="C11" s="32">
        <f aca="true" t="shared" si="0" ref="C11:J11">C4+C3</f>
        <v>39.74</v>
      </c>
      <c r="D11" s="33">
        <f t="shared" si="0"/>
        <v>40.01</v>
      </c>
      <c r="E11" s="33">
        <f t="shared" si="0"/>
        <v>40.62</v>
      </c>
      <c r="F11" s="33">
        <f t="shared" si="0"/>
        <v>41.34</v>
      </c>
      <c r="G11" s="33">
        <f t="shared" si="0"/>
        <v>42.07</v>
      </c>
      <c r="H11" s="33">
        <f t="shared" si="0"/>
        <v>42.89</v>
      </c>
      <c r="I11" s="33">
        <f t="shared" si="0"/>
        <v>43.51</v>
      </c>
      <c r="J11" s="33">
        <f t="shared" si="0"/>
        <v>44.28</v>
      </c>
      <c r="K11" s="33">
        <f aca="true" t="shared" si="1" ref="K11:R11">K4+K3</f>
        <v>44.96</v>
      </c>
      <c r="L11" s="33">
        <f t="shared" si="1"/>
        <v>45.71</v>
      </c>
      <c r="M11" s="33">
        <f t="shared" si="1"/>
        <v>46.35</v>
      </c>
      <c r="N11" s="33">
        <f t="shared" si="1"/>
        <v>46.96</v>
      </c>
      <c r="O11" s="33">
        <f t="shared" si="1"/>
        <v>47.43</v>
      </c>
      <c r="P11" s="33">
        <f t="shared" si="1"/>
        <v>47.81</v>
      </c>
      <c r="Q11" s="33">
        <f t="shared" si="1"/>
        <v>47.99</v>
      </c>
      <c r="R11" s="33">
        <f t="shared" si="1"/>
        <v>48.07</v>
      </c>
      <c r="S11" s="33"/>
      <c r="T11" s="33"/>
      <c r="U11" s="33"/>
      <c r="V11" s="34"/>
      <c r="W11" s="1"/>
      <c r="X11" s="1"/>
      <c r="Y11" s="1"/>
    </row>
    <row r="12" spans="1:25" ht="12.75">
      <c r="A12" s="1"/>
      <c r="B12" s="35" t="s">
        <v>14</v>
      </c>
      <c r="C12" s="36">
        <f aca="true" t="shared" si="2" ref="C12:J12">C4-$C$4-$F$6*C2</f>
        <v>0.00631967673740291</v>
      </c>
      <c r="D12" s="37">
        <f t="shared" si="2"/>
        <v>0.3205574138992193</v>
      </c>
      <c r="E12" s="37">
        <f t="shared" si="2"/>
        <v>0.9653156359549347</v>
      </c>
      <c r="F12" s="37">
        <f t="shared" si="2"/>
        <v>1.7232336963793582</v>
      </c>
      <c r="G12" s="37">
        <f t="shared" si="2"/>
        <v>2.4911517568037724</v>
      </c>
      <c r="H12" s="37">
        <f t="shared" si="2"/>
        <v>3.355389493965593</v>
      </c>
      <c r="I12" s="37">
        <f t="shared" si="2"/>
        <v>4.013307554390008</v>
      </c>
      <c r="J12" s="37">
        <f t="shared" si="2"/>
        <v>4.827545291551831</v>
      </c>
      <c r="K12" s="37">
        <f aca="true" t="shared" si="3" ref="K12:R12">K4-$C$4-$F$6*K2</f>
        <v>5.551783028713651</v>
      </c>
      <c r="L12" s="37">
        <f t="shared" si="3"/>
        <v>6.352340442612875</v>
      </c>
      <c r="M12" s="37">
        <f t="shared" si="3"/>
        <v>7.0428978565120985</v>
      </c>
      <c r="N12" s="37">
        <f t="shared" si="3"/>
        <v>7.703455270411322</v>
      </c>
      <c r="O12" s="37">
        <f t="shared" si="3"/>
        <v>8.224012684310544</v>
      </c>
      <c r="P12" s="37">
        <f t="shared" si="3"/>
        <v>8.667209451684576</v>
      </c>
      <c r="Q12" s="37">
        <f t="shared" si="3"/>
        <v>8.910406219058604</v>
      </c>
      <c r="R12" s="37">
        <f t="shared" si="3"/>
        <v>9.044123471326527</v>
      </c>
      <c r="S12" s="37"/>
      <c r="T12" s="37"/>
      <c r="U12" s="37"/>
      <c r="V12" s="38"/>
      <c r="W12" s="1"/>
      <c r="X12" s="1"/>
      <c r="Y12" s="1"/>
    </row>
    <row r="13" spans="1:25" ht="12.75">
      <c r="A13" s="1"/>
      <c r="B13" s="35" t="s">
        <v>15</v>
      </c>
      <c r="C13" s="39">
        <f aca="true" t="shared" si="4" ref="C13:J13">C12*0.000001/$C$7/$C$6</f>
        <v>5.775764438728072E-06</v>
      </c>
      <c r="D13" s="40">
        <f t="shared" si="4"/>
        <v>0.00029296816731335084</v>
      </c>
      <c r="E13" s="40">
        <f t="shared" si="4"/>
        <v>0.0008822343220972926</v>
      </c>
      <c r="F13" s="40">
        <f t="shared" si="4"/>
        <v>0.0015749210468724128</v>
      </c>
      <c r="G13" s="40">
        <f t="shared" si="4"/>
        <v>0.0022767471068995074</v>
      </c>
      <c r="H13" s="40">
        <f t="shared" si="4"/>
        <v>0.003066602948633176</v>
      </c>
      <c r="I13" s="40">
        <f t="shared" si="4"/>
        <v>0.003667896320888462</v>
      </c>
      <c r="J13" s="40">
        <f t="shared" si="4"/>
        <v>0.004412055486362221</v>
      </c>
      <c r="K13" s="40">
        <f aca="true" t="shared" si="5" ref="K13:R13">K12*0.000001/$C$7/$C$6</f>
        <v>0.005073960634568134</v>
      </c>
      <c r="L13" s="40">
        <f t="shared" si="5"/>
        <v>0.005805616893976653</v>
      </c>
      <c r="M13" s="40">
        <f t="shared" si="5"/>
        <v>0.006436740465613362</v>
      </c>
      <c r="N13" s="40">
        <f t="shared" si="5"/>
        <v>0.007040446031494125</v>
      </c>
      <c r="O13" s="40">
        <f t="shared" si="5"/>
        <v>0.007516200903847131</v>
      </c>
      <c r="P13" s="40">
        <f t="shared" si="5"/>
        <v>0.007921253287809751</v>
      </c>
      <c r="Q13" s="40">
        <f t="shared" si="5"/>
        <v>0.008143518966732717</v>
      </c>
      <c r="R13" s="40">
        <f t="shared" si="5"/>
        <v>0.008265727646477766</v>
      </c>
      <c r="S13" s="40"/>
      <c r="T13" s="40"/>
      <c r="U13" s="40"/>
      <c r="V13" s="41"/>
      <c r="W13" s="1"/>
      <c r="X13" s="1"/>
      <c r="Y13" s="1"/>
    </row>
    <row r="14" spans="1:25" ht="12.75">
      <c r="A14" s="1"/>
      <c r="B14" s="2" t="s">
        <v>16</v>
      </c>
      <c r="C14" s="36">
        <v>0</v>
      </c>
      <c r="D14" s="37">
        <f aca="true" t="shared" si="6" ref="D14:J14">(D2+C2)/2</f>
        <v>4.5</v>
      </c>
      <c r="E14" s="37">
        <f t="shared" si="6"/>
        <v>10.75</v>
      </c>
      <c r="F14" s="37">
        <f t="shared" si="6"/>
        <v>16.5</v>
      </c>
      <c r="G14" s="37">
        <f t="shared" si="6"/>
        <v>22.5</v>
      </c>
      <c r="H14" s="37">
        <f t="shared" si="6"/>
        <v>29</v>
      </c>
      <c r="I14" s="37">
        <f t="shared" si="6"/>
        <v>35.5</v>
      </c>
      <c r="J14" s="37">
        <f t="shared" si="6"/>
        <v>42</v>
      </c>
      <c r="K14" s="37">
        <f aca="true" t="shared" si="7" ref="K14:R14">(K2+J2)/2</f>
        <v>49</v>
      </c>
      <c r="L14" s="37">
        <f t="shared" si="7"/>
        <v>56.5</v>
      </c>
      <c r="M14" s="37">
        <f t="shared" si="7"/>
        <v>64.5</v>
      </c>
      <c r="N14" s="37">
        <f t="shared" si="7"/>
        <v>72.5</v>
      </c>
      <c r="O14" s="37">
        <f t="shared" si="7"/>
        <v>80.5</v>
      </c>
      <c r="P14" s="37">
        <f t="shared" si="7"/>
        <v>89.5</v>
      </c>
      <c r="Q14" s="37">
        <f t="shared" si="7"/>
        <v>99.5</v>
      </c>
      <c r="R14" s="37">
        <f t="shared" si="7"/>
        <v>108.75</v>
      </c>
      <c r="S14" s="37"/>
      <c r="T14" s="37"/>
      <c r="U14" s="37"/>
      <c r="V14" s="38"/>
      <c r="W14" s="1"/>
      <c r="X14" s="1"/>
      <c r="Y14" s="1"/>
    </row>
    <row r="15" spans="1:25" ht="12.75">
      <c r="A15" s="1"/>
      <c r="B15" s="2" t="s">
        <v>17</v>
      </c>
      <c r="C15" s="36">
        <v>0</v>
      </c>
      <c r="D15" s="37">
        <f aca="true" t="shared" si="8" ref="D15:J15">(D13-C13)/(D2-C2)*100000*$C$6</f>
        <v>1.066714639248599</v>
      </c>
      <c r="E15" s="37">
        <f t="shared" si="8"/>
        <v>2.7856218226149974</v>
      </c>
      <c r="F15" s="37">
        <f t="shared" si="8"/>
        <v>3.001642474025521</v>
      </c>
      <c r="G15" s="37">
        <f t="shared" si="8"/>
        <v>3.04124626011741</v>
      </c>
      <c r="H15" s="37">
        <f t="shared" si="8"/>
        <v>2.9337502692964827</v>
      </c>
      <c r="I15" s="37">
        <f t="shared" si="8"/>
        <v>2.6056046131062405</v>
      </c>
      <c r="J15" s="37">
        <f t="shared" si="8"/>
        <v>2.7640197574739624</v>
      </c>
      <c r="K15" s="37">
        <f aca="true" t="shared" si="9" ref="K15:R15">(K13-J13)/(K2-J2)*100000*$C$6</f>
        <v>2.45850483619339</v>
      </c>
      <c r="L15" s="37">
        <f t="shared" si="9"/>
        <v>2.3778828430776864</v>
      </c>
      <c r="M15" s="37">
        <f t="shared" si="9"/>
        <v>2.051151607819305</v>
      </c>
      <c r="N15" s="37">
        <f t="shared" si="9"/>
        <v>1.9620430891124792</v>
      </c>
      <c r="O15" s="37">
        <f t="shared" si="9"/>
        <v>1.5462033351472693</v>
      </c>
      <c r="P15" s="37">
        <f t="shared" si="9"/>
        <v>1.053136198302814</v>
      </c>
      <c r="Q15" s="37">
        <f t="shared" si="9"/>
        <v>0.5778907651997109</v>
      </c>
      <c r="R15" s="37">
        <f t="shared" si="9"/>
        <v>0.3738147851025023</v>
      </c>
      <c r="S15" s="37"/>
      <c r="T15" s="37"/>
      <c r="U15" s="37"/>
      <c r="V15" s="38"/>
      <c r="W15" s="1"/>
      <c r="X15" s="1"/>
      <c r="Y15" s="1"/>
    </row>
    <row r="16" spans="1:25" ht="12.75">
      <c r="A16" s="1"/>
      <c r="B16" s="2" t="s">
        <v>18</v>
      </c>
      <c r="C16" s="36">
        <f aca="true" t="shared" si="10" ref="C16:J16">C12*0.001/$C$7</f>
        <v>0.0015016987540692989</v>
      </c>
      <c r="D16" s="37">
        <f t="shared" si="10"/>
        <v>0.07617172350147122</v>
      </c>
      <c r="E16" s="37">
        <f t="shared" si="10"/>
        <v>0.2293809237452961</v>
      </c>
      <c r="F16" s="37">
        <f t="shared" si="10"/>
        <v>0.40947947218682734</v>
      </c>
      <c r="G16" s="37">
        <f t="shared" si="10"/>
        <v>0.591954247793872</v>
      </c>
      <c r="H16" s="37">
        <f t="shared" si="10"/>
        <v>0.7973167666446258</v>
      </c>
      <c r="I16" s="37">
        <f t="shared" si="10"/>
        <v>0.9536530434310003</v>
      </c>
      <c r="J16" s="37">
        <f t="shared" si="10"/>
        <v>1.1471344264541776</v>
      </c>
      <c r="K16" s="37">
        <f aca="true" t="shared" si="11" ref="K16:R16">K12*0.001/$C$7</f>
        <v>1.3192297649877147</v>
      </c>
      <c r="L16" s="37">
        <f t="shared" si="11"/>
        <v>1.5094603924339296</v>
      </c>
      <c r="M16" s="37">
        <f t="shared" si="11"/>
        <v>1.6735525210594744</v>
      </c>
      <c r="N16" s="37">
        <f t="shared" si="11"/>
        <v>1.8305159681884726</v>
      </c>
      <c r="O16" s="37">
        <f t="shared" si="11"/>
        <v>1.9542122350002542</v>
      </c>
      <c r="P16" s="37">
        <f t="shared" si="11"/>
        <v>2.0595258548305355</v>
      </c>
      <c r="Q16" s="37">
        <f t="shared" si="11"/>
        <v>2.117314931350507</v>
      </c>
      <c r="R16" s="37">
        <f t="shared" si="11"/>
        <v>2.1490891880842193</v>
      </c>
      <c r="S16" s="37"/>
      <c r="T16" s="37"/>
      <c r="U16" s="37"/>
      <c r="V16" s="38"/>
      <c r="W16" s="1"/>
      <c r="X16" s="1"/>
      <c r="Y16" s="1"/>
    </row>
    <row r="17" spans="1:2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35"/>
  <sheetViews>
    <sheetView showGridLines="0" zoomScale="70" zoomScaleNormal="70" workbookViewId="0" topLeftCell="A1">
      <selection activeCell="V22" sqref="V22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25" ht="12.75">
      <c r="A2" s="1"/>
      <c r="B2" s="2" t="s">
        <v>0</v>
      </c>
      <c r="C2" s="3">
        <v>2</v>
      </c>
      <c r="D2" s="4">
        <v>8.5</v>
      </c>
      <c r="E2" s="4">
        <v>14</v>
      </c>
      <c r="F2" s="4">
        <v>20</v>
      </c>
      <c r="G2" s="4">
        <v>26</v>
      </c>
      <c r="H2" s="4">
        <v>33</v>
      </c>
      <c r="I2" s="4">
        <v>39</v>
      </c>
      <c r="J2" s="4">
        <v>46</v>
      </c>
      <c r="K2" s="4">
        <v>53</v>
      </c>
      <c r="L2" s="4">
        <v>61</v>
      </c>
      <c r="M2" s="4">
        <v>69</v>
      </c>
      <c r="N2" s="4">
        <v>77</v>
      </c>
      <c r="O2" s="4">
        <v>85</v>
      </c>
      <c r="P2" s="4">
        <v>95</v>
      </c>
      <c r="Q2" s="4">
        <v>105</v>
      </c>
      <c r="R2" s="4">
        <v>114.5</v>
      </c>
      <c r="S2" s="4">
        <v>125</v>
      </c>
      <c r="T2" s="4">
        <v>151</v>
      </c>
      <c r="U2" s="4"/>
      <c r="V2" s="5"/>
      <c r="W2" s="1"/>
      <c r="X2" s="1"/>
      <c r="Y2" s="1"/>
    </row>
    <row r="3" spans="1:25" ht="12.75">
      <c r="A3" s="1"/>
      <c r="B3" s="2" t="s">
        <v>1</v>
      </c>
      <c r="C3" s="3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/>
      <c r="V3" s="5"/>
      <c r="W3" s="1"/>
      <c r="X3" s="1"/>
      <c r="Y3" s="1"/>
    </row>
    <row r="4" spans="1:25" ht="12.75">
      <c r="A4" s="1"/>
      <c r="B4" s="2" t="s">
        <v>2</v>
      </c>
      <c r="C4" s="3">
        <v>35.4</v>
      </c>
      <c r="D4" s="4">
        <v>35.69</v>
      </c>
      <c r="E4" s="4">
        <v>36.42</v>
      </c>
      <c r="F4" s="4">
        <v>37.24</v>
      </c>
      <c r="G4" s="4">
        <v>38.02</v>
      </c>
      <c r="H4" s="4">
        <v>38.86</v>
      </c>
      <c r="I4" s="4">
        <v>39.59</v>
      </c>
      <c r="J4" s="4">
        <v>40.44</v>
      </c>
      <c r="K4" s="4">
        <v>41.24</v>
      </c>
      <c r="L4" s="4">
        <v>42.13</v>
      </c>
      <c r="M4" s="4">
        <v>42.97</v>
      </c>
      <c r="N4" s="4">
        <v>43.78</v>
      </c>
      <c r="O4" s="4">
        <v>44.5</v>
      </c>
      <c r="P4" s="4">
        <v>45.41</v>
      </c>
      <c r="Q4" s="4">
        <v>46.17</v>
      </c>
      <c r="R4" s="4">
        <v>46.82</v>
      </c>
      <c r="S4" s="4">
        <v>47.41</v>
      </c>
      <c r="T4" s="4">
        <v>47.92</v>
      </c>
      <c r="U4" s="4"/>
      <c r="V4" s="5"/>
      <c r="W4" s="1"/>
      <c r="X4" s="1"/>
      <c r="Y4" s="1"/>
    </row>
    <row r="5" spans="1:25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>
      <c r="A6" s="1"/>
      <c r="B6" s="6" t="s">
        <v>3</v>
      </c>
      <c r="C6" s="7">
        <v>0.51</v>
      </c>
      <c r="D6" s="1"/>
      <c r="E6" s="2" t="s">
        <v>4</v>
      </c>
      <c r="F6" s="8">
        <v>-0.00631967673740291</v>
      </c>
      <c r="G6" s="9" t="s">
        <v>19</v>
      </c>
      <c r="H6" s="10"/>
      <c r="I6" s="1"/>
      <c r="J6" s="11" t="s">
        <v>5</v>
      </c>
      <c r="K6" s="12"/>
      <c r="L6" s="13" t="s">
        <v>21</v>
      </c>
      <c r="M6" s="4">
        <v>6260</v>
      </c>
      <c r="N6" s="14" t="s">
        <v>6</v>
      </c>
      <c r="O6" s="1"/>
      <c r="P6" s="15" t="s">
        <v>7</v>
      </c>
      <c r="Q6" s="16"/>
      <c r="R6" s="17">
        <v>0.01</v>
      </c>
      <c r="S6" s="1"/>
      <c r="T6" s="1"/>
      <c r="U6" s="1"/>
      <c r="V6" s="1"/>
      <c r="W6" s="1"/>
      <c r="X6" s="1"/>
      <c r="Y6" s="1"/>
    </row>
    <row r="7" spans="1:25" ht="14.25">
      <c r="A7" s="1"/>
      <c r="B7" s="6" t="s">
        <v>20</v>
      </c>
      <c r="C7" s="18">
        <f>0.077*0.077*PI()/4</f>
        <v>0.004656625710783471</v>
      </c>
      <c r="D7" s="1"/>
      <c r="E7" s="19" t="s">
        <v>8</v>
      </c>
      <c r="F7" s="20"/>
      <c r="G7" s="21">
        <f>LINEST(E13:G13,E2:G2)</f>
        <v>5.8804260535076635E-05</v>
      </c>
      <c r="H7" s="22"/>
      <c r="I7" s="1"/>
      <c r="J7" s="1"/>
      <c r="K7" s="1"/>
      <c r="L7" s="23" t="s">
        <v>24</v>
      </c>
      <c r="M7" s="4">
        <v>9389</v>
      </c>
      <c r="N7" s="14" t="s">
        <v>6</v>
      </c>
      <c r="O7" s="1"/>
      <c r="P7" s="1"/>
      <c r="Q7" s="1"/>
      <c r="R7" s="24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3" t="s">
        <v>22</v>
      </c>
      <c r="M8" s="4">
        <v>4160</v>
      </c>
      <c r="N8" s="14" t="s">
        <v>6</v>
      </c>
      <c r="O8" s="1"/>
      <c r="P8" s="15" t="s">
        <v>9</v>
      </c>
      <c r="Q8" s="25"/>
      <c r="R8" s="26" t="s">
        <v>27</v>
      </c>
      <c r="S8" s="1"/>
      <c r="T8" s="1"/>
      <c r="U8" s="1"/>
      <c r="V8" s="1"/>
      <c r="W8" s="1"/>
      <c r="X8" s="1"/>
      <c r="Y8" s="1"/>
    </row>
    <row r="9" spans="1:25" ht="12.75">
      <c r="A9" s="1"/>
      <c r="B9" s="15" t="s">
        <v>10</v>
      </c>
      <c r="C9" s="27">
        <v>37229</v>
      </c>
      <c r="D9" s="1"/>
      <c r="E9" s="15" t="s">
        <v>11</v>
      </c>
      <c r="F9" s="16"/>
      <c r="G9" s="28" t="s">
        <v>26</v>
      </c>
      <c r="H9" s="29"/>
      <c r="I9" s="1"/>
      <c r="J9" s="1"/>
      <c r="K9" s="1"/>
      <c r="L9" s="23" t="s">
        <v>25</v>
      </c>
      <c r="M9" s="4">
        <v>2806</v>
      </c>
      <c r="N9" s="14" t="s">
        <v>6</v>
      </c>
      <c r="O9" s="1"/>
      <c r="P9" s="15" t="s">
        <v>12</v>
      </c>
      <c r="Q9" s="25"/>
      <c r="R9" s="30">
        <v>0.46</v>
      </c>
      <c r="S9" s="1"/>
      <c r="T9" s="1"/>
      <c r="U9" s="1"/>
      <c r="V9" s="1"/>
      <c r="W9" s="1"/>
      <c r="X9" s="1"/>
      <c r="Y9" s="1"/>
    </row>
    <row r="10" spans="1:25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"/>
      <c r="B11" s="31" t="s">
        <v>13</v>
      </c>
      <c r="C11" s="32">
        <f aca="true" t="shared" si="0" ref="C11:J11">C4+C3</f>
        <v>35.4</v>
      </c>
      <c r="D11" s="33">
        <f t="shared" si="0"/>
        <v>35.69</v>
      </c>
      <c r="E11" s="33">
        <f t="shared" si="0"/>
        <v>36.42</v>
      </c>
      <c r="F11" s="33">
        <f t="shared" si="0"/>
        <v>37.24</v>
      </c>
      <c r="G11" s="33">
        <f t="shared" si="0"/>
        <v>38.02</v>
      </c>
      <c r="H11" s="33">
        <f t="shared" si="0"/>
        <v>38.86</v>
      </c>
      <c r="I11" s="33">
        <f t="shared" si="0"/>
        <v>39.59</v>
      </c>
      <c r="J11" s="33">
        <f t="shared" si="0"/>
        <v>40.44</v>
      </c>
      <c r="K11" s="33">
        <f aca="true" t="shared" si="1" ref="K11:T11">K4+K3</f>
        <v>41.24</v>
      </c>
      <c r="L11" s="33">
        <f t="shared" si="1"/>
        <v>42.13</v>
      </c>
      <c r="M11" s="33">
        <f t="shared" si="1"/>
        <v>42.97</v>
      </c>
      <c r="N11" s="33">
        <f t="shared" si="1"/>
        <v>43.78</v>
      </c>
      <c r="O11" s="33">
        <f t="shared" si="1"/>
        <v>44.5</v>
      </c>
      <c r="P11" s="33">
        <f t="shared" si="1"/>
        <v>45.41</v>
      </c>
      <c r="Q11" s="33">
        <f t="shared" si="1"/>
        <v>46.17</v>
      </c>
      <c r="R11" s="33">
        <f t="shared" si="1"/>
        <v>46.82</v>
      </c>
      <c r="S11" s="33">
        <f t="shared" si="1"/>
        <v>47.41</v>
      </c>
      <c r="T11" s="33">
        <f t="shared" si="1"/>
        <v>47.92</v>
      </c>
      <c r="U11" s="33"/>
      <c r="V11" s="34"/>
      <c r="W11" s="1"/>
      <c r="X11" s="1"/>
      <c r="Y11" s="1"/>
    </row>
    <row r="12" spans="1:25" ht="12.75">
      <c r="A12" s="1"/>
      <c r="B12" s="35" t="s">
        <v>14</v>
      </c>
      <c r="C12" s="36">
        <f aca="true" t="shared" si="2" ref="C12:J12">C4-$C$4-$F$6*C2</f>
        <v>0.01263935347480582</v>
      </c>
      <c r="D12" s="37">
        <f t="shared" si="2"/>
        <v>0.3437172522679239</v>
      </c>
      <c r="E12" s="37">
        <f t="shared" si="2"/>
        <v>1.1084754743236438</v>
      </c>
      <c r="F12" s="37">
        <f t="shared" si="2"/>
        <v>1.9663935347480617</v>
      </c>
      <c r="G12" s="37">
        <f t="shared" si="2"/>
        <v>2.7843115951724804</v>
      </c>
      <c r="H12" s="37">
        <f t="shared" si="2"/>
        <v>3.668549332334297</v>
      </c>
      <c r="I12" s="37">
        <f t="shared" si="2"/>
        <v>4.436467392758718</v>
      </c>
      <c r="J12" s="37">
        <f t="shared" si="2"/>
        <v>5.330705129920533</v>
      </c>
      <c r="K12" s="37">
        <f aca="true" t="shared" si="3" ref="K12:T12">K4-$C$4-$F$6*K2</f>
        <v>6.174942867082358</v>
      </c>
      <c r="L12" s="37">
        <f t="shared" si="3"/>
        <v>7.115500280981582</v>
      </c>
      <c r="M12" s="37">
        <f t="shared" si="3"/>
        <v>8.006057694880802</v>
      </c>
      <c r="N12" s="37">
        <f t="shared" si="3"/>
        <v>8.866615108780026</v>
      </c>
      <c r="O12" s="37">
        <f t="shared" si="3"/>
        <v>9.637172522679249</v>
      </c>
      <c r="P12" s="37">
        <f t="shared" si="3"/>
        <v>10.610369290053274</v>
      </c>
      <c r="Q12" s="37">
        <f t="shared" si="3"/>
        <v>11.433566057427308</v>
      </c>
      <c r="R12" s="37">
        <f t="shared" si="3"/>
        <v>12.143602986432635</v>
      </c>
      <c r="S12" s="37">
        <f t="shared" si="3"/>
        <v>12.799959592175362</v>
      </c>
      <c r="T12" s="37">
        <f t="shared" si="3"/>
        <v>13.474271187347842</v>
      </c>
      <c r="U12" s="37"/>
      <c r="V12" s="38"/>
      <c r="W12" s="1"/>
      <c r="X12" s="1"/>
      <c r="Y12" s="1"/>
    </row>
    <row r="13" spans="1:25" ht="12.75">
      <c r="A13" s="1"/>
      <c r="B13" s="35" t="s">
        <v>15</v>
      </c>
      <c r="C13" s="39">
        <f aca="true" t="shared" si="4" ref="C13:J13">C12*0.000001/$C$7/$C$6</f>
        <v>5.322103937114865E-06</v>
      </c>
      <c r="D13" s="40">
        <f t="shared" si="4"/>
        <v>0.000144730420364917</v>
      </c>
      <c r="E13" s="40">
        <f t="shared" si="4"/>
        <v>0.000466750273093677</v>
      </c>
      <c r="F13" s="40">
        <f t="shared" si="4"/>
        <v>0.0008279973175891148</v>
      </c>
      <c r="G13" s="40">
        <f t="shared" si="4"/>
        <v>0.0011724013995145972</v>
      </c>
      <c r="H13" s="40">
        <f t="shared" si="4"/>
        <v>0.001544730977263568</v>
      </c>
      <c r="I13" s="40">
        <f t="shared" si="4"/>
        <v>0.0018680813559766069</v>
      </c>
      <c r="J13" s="40">
        <f t="shared" si="4"/>
        <v>0.002244621674368066</v>
      </c>
      <c r="K13" s="40">
        <f aca="true" t="shared" si="5" ref="K13:T13">K12*0.000001/$C$7/$C$6</f>
        <v>0.002600108289547085</v>
      </c>
      <c r="L13" s="40">
        <f t="shared" si="5"/>
        <v>0.0029961526224770605</v>
      </c>
      <c r="M13" s="40">
        <f t="shared" si="5"/>
        <v>0.0033711432521945895</v>
      </c>
      <c r="N13" s="40">
        <f t="shared" si="5"/>
        <v>0.0037335016599846526</v>
      </c>
      <c r="O13" s="40">
        <f t="shared" si="5"/>
        <v>0.0040579634019923165</v>
      </c>
      <c r="P13" s="40">
        <f t="shared" si="5"/>
        <v>0.004467751320144382</v>
      </c>
      <c r="Q13" s="40">
        <f t="shared" si="5"/>
        <v>0.004814378128659118</v>
      </c>
      <c r="R13" s="40">
        <f t="shared" si="5"/>
        <v>0.005113356264122194</v>
      </c>
      <c r="S13" s="40">
        <f t="shared" si="5"/>
        <v>0.005389731007698893</v>
      </c>
      <c r="T13" s="40">
        <f t="shared" si="5"/>
        <v>0.005673666131648323</v>
      </c>
      <c r="U13" s="40"/>
      <c r="V13" s="41"/>
      <c r="W13" s="1"/>
      <c r="X13" s="1"/>
      <c r="Y13" s="1"/>
    </row>
    <row r="14" spans="1:25" ht="12.75">
      <c r="A14" s="1"/>
      <c r="B14" s="2" t="s">
        <v>16</v>
      </c>
      <c r="C14" s="36">
        <v>0</v>
      </c>
      <c r="D14" s="37">
        <f aca="true" t="shared" si="6" ref="D14:J14">(D2+C2)/2</f>
        <v>5.25</v>
      </c>
      <c r="E14" s="37">
        <f t="shared" si="6"/>
        <v>11.25</v>
      </c>
      <c r="F14" s="37">
        <f t="shared" si="6"/>
        <v>17</v>
      </c>
      <c r="G14" s="37">
        <f t="shared" si="6"/>
        <v>23</v>
      </c>
      <c r="H14" s="37">
        <f t="shared" si="6"/>
        <v>29.5</v>
      </c>
      <c r="I14" s="37">
        <f t="shared" si="6"/>
        <v>36</v>
      </c>
      <c r="J14" s="37">
        <f t="shared" si="6"/>
        <v>42.5</v>
      </c>
      <c r="K14" s="37">
        <f aca="true" t="shared" si="7" ref="K14:T14">(K2+J2)/2</f>
        <v>49.5</v>
      </c>
      <c r="L14" s="37">
        <f t="shared" si="7"/>
        <v>57</v>
      </c>
      <c r="M14" s="37">
        <f t="shared" si="7"/>
        <v>65</v>
      </c>
      <c r="N14" s="37">
        <f t="shared" si="7"/>
        <v>73</v>
      </c>
      <c r="O14" s="37">
        <f t="shared" si="7"/>
        <v>81</v>
      </c>
      <c r="P14" s="37">
        <f t="shared" si="7"/>
        <v>90</v>
      </c>
      <c r="Q14" s="37">
        <f t="shared" si="7"/>
        <v>100</v>
      </c>
      <c r="R14" s="37">
        <f t="shared" si="7"/>
        <v>109.75</v>
      </c>
      <c r="S14" s="37">
        <f t="shared" si="7"/>
        <v>119.75</v>
      </c>
      <c r="T14" s="37">
        <f t="shared" si="7"/>
        <v>138</v>
      </c>
      <c r="U14" s="37"/>
      <c r="V14" s="38"/>
      <c r="W14" s="1"/>
      <c r="X14" s="1"/>
      <c r="Y14" s="1"/>
    </row>
    <row r="15" spans="1:25" ht="12.75">
      <c r="A15" s="1"/>
      <c r="B15" s="2" t="s">
        <v>17</v>
      </c>
      <c r="C15" s="36">
        <v>0</v>
      </c>
      <c r="D15" s="37">
        <f aca="true" t="shared" si="8" ref="D15:J15">(D13-C13)/(D2-C2)*100000*$C$6</f>
        <v>1.0938190981258322</v>
      </c>
      <c r="E15" s="37">
        <f t="shared" si="8"/>
        <v>2.9860022707575924</v>
      </c>
      <c r="F15" s="37">
        <f t="shared" si="8"/>
        <v>3.0705998782112207</v>
      </c>
      <c r="G15" s="37">
        <f t="shared" si="8"/>
        <v>2.9274346963666007</v>
      </c>
      <c r="H15" s="37">
        <f t="shared" si="8"/>
        <v>2.712686923599645</v>
      </c>
      <c r="I15" s="37">
        <f t="shared" si="8"/>
        <v>2.74847821906083</v>
      </c>
      <c r="J15" s="37">
        <f t="shared" si="8"/>
        <v>2.743365176852061</v>
      </c>
      <c r="K15" s="37">
        <f aca="true" t="shared" si="9" ref="K15:T15">(K13-J13)/(K2-J2)*100000*$C$6</f>
        <v>2.5899739105899937</v>
      </c>
      <c r="L15" s="37">
        <f t="shared" si="9"/>
        <v>2.5247826224285945</v>
      </c>
      <c r="M15" s="37">
        <f t="shared" si="9"/>
        <v>2.390565264449247</v>
      </c>
      <c r="N15" s="37">
        <f t="shared" si="9"/>
        <v>2.310034849661652</v>
      </c>
      <c r="O15" s="37">
        <f t="shared" si="9"/>
        <v>2.0684436052988575</v>
      </c>
      <c r="P15" s="37">
        <f t="shared" si="9"/>
        <v>2.089918382575535</v>
      </c>
      <c r="Q15" s="37">
        <f t="shared" si="9"/>
        <v>1.7677967234251541</v>
      </c>
      <c r="R15" s="37">
        <f t="shared" si="9"/>
        <v>1.6050405166965116</v>
      </c>
      <c r="S15" s="37">
        <f t="shared" si="9"/>
        <v>1.342391611658251</v>
      </c>
      <c r="T15" s="37">
        <f t="shared" si="9"/>
        <v>0.5569496662084983</v>
      </c>
      <c r="U15" s="37"/>
      <c r="V15" s="38"/>
      <c r="W15" s="1"/>
      <c r="X15" s="1"/>
      <c r="Y15" s="1"/>
    </row>
    <row r="16" spans="1:25" ht="12.75">
      <c r="A16" s="1"/>
      <c r="B16" s="2" t="s">
        <v>18</v>
      </c>
      <c r="C16" s="36">
        <f aca="true" t="shared" si="10" ref="C16:J16">C12*0.001/$C$7</f>
        <v>0.0027142730079285815</v>
      </c>
      <c r="D16" s="37">
        <f t="shared" si="10"/>
        <v>0.07381251438610768</v>
      </c>
      <c r="E16" s="37">
        <f t="shared" si="10"/>
        <v>0.23804263927777528</v>
      </c>
      <c r="F16" s="37">
        <f t="shared" si="10"/>
        <v>0.4222786319704485</v>
      </c>
      <c r="G16" s="37">
        <f t="shared" si="10"/>
        <v>0.5979247137524445</v>
      </c>
      <c r="H16" s="37">
        <f t="shared" si="10"/>
        <v>0.7878127984044198</v>
      </c>
      <c r="I16" s="37">
        <f t="shared" si="10"/>
        <v>0.9527214915480695</v>
      </c>
      <c r="J16" s="37">
        <f t="shared" si="10"/>
        <v>1.1447570539277139</v>
      </c>
      <c r="K16" s="37">
        <f aca="true" t="shared" si="11" ref="K16:T16">K12*0.001/$C$7</f>
        <v>1.3260552276690134</v>
      </c>
      <c r="L16" s="37">
        <f t="shared" si="11"/>
        <v>1.528037837463301</v>
      </c>
      <c r="M16" s="37">
        <f t="shared" si="11"/>
        <v>1.7192830586192407</v>
      </c>
      <c r="N16" s="37">
        <f t="shared" si="11"/>
        <v>1.9040858465921733</v>
      </c>
      <c r="O16" s="37">
        <f t="shared" si="11"/>
        <v>2.069561335016081</v>
      </c>
      <c r="P16" s="37">
        <f t="shared" si="11"/>
        <v>2.278553173273635</v>
      </c>
      <c r="Q16" s="37">
        <f t="shared" si="11"/>
        <v>2.4553328456161503</v>
      </c>
      <c r="R16" s="37">
        <f t="shared" si="11"/>
        <v>2.607811694702319</v>
      </c>
      <c r="S16" s="37">
        <f t="shared" si="11"/>
        <v>2.7487628139264353</v>
      </c>
      <c r="T16" s="37">
        <f t="shared" si="11"/>
        <v>2.893569727140645</v>
      </c>
      <c r="U16" s="37"/>
      <c r="V16" s="38"/>
      <c r="W16" s="1"/>
      <c r="X16" s="1"/>
      <c r="Y16" s="1"/>
    </row>
    <row r="17" spans="1:2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d'Orléans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JOSSERAND</dc:creator>
  <cp:keywords/>
  <dc:description/>
  <cp:lastModifiedBy>L. JOSSERAND</cp:lastModifiedBy>
  <cp:lastPrinted>2002-05-27T13:23:02Z</cp:lastPrinted>
  <dcterms:created xsi:type="dcterms:W3CDTF">2002-04-11T07:25:26Z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