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00" windowWidth="4395" windowHeight="4515" activeTab="0"/>
  </bookViews>
  <sheets>
    <sheet name="0%" sheetId="1" r:id="rId1"/>
    <sheet name="1,5%" sheetId="2" r:id="rId2"/>
    <sheet name="3%" sheetId="3" r:id="rId3"/>
    <sheet name="5%" sheetId="4" r:id="rId4"/>
  </sheets>
  <definedNames/>
  <calcPr fullCalcOnLoad="1"/>
</workbook>
</file>

<file path=xl/sharedStrings.xml><?xml version="1.0" encoding="utf-8"?>
<sst xmlns="http://schemas.openxmlformats.org/spreadsheetml/2006/main" count="118" uniqueCount="29">
  <si>
    <t>t</t>
  </si>
  <si>
    <t>moule [g]</t>
  </si>
  <si>
    <t>bécher [g]</t>
  </si>
  <si>
    <t>H  [m]</t>
  </si>
  <si>
    <t>Evaporation</t>
  </si>
  <si>
    <r>
      <t>[g.min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>]</t>
    </r>
  </si>
  <si>
    <t>Composition :</t>
  </si>
  <si>
    <t>g</t>
  </si>
  <si>
    <t>Air occlus :</t>
  </si>
  <si>
    <r>
      <t>S  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</si>
  <si>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Vitesse de ressuage</t>
  </si>
  <si>
    <t>Ciment</t>
  </si>
  <si>
    <t>Température :</t>
  </si>
  <si>
    <t>Date :</t>
  </si>
  <si>
    <t>Référence :</t>
  </si>
  <si>
    <t>Eau</t>
  </si>
  <si>
    <t>Hygrométrie :</t>
  </si>
  <si>
    <t>moule+bécher</t>
  </si>
  <si>
    <t>ressuage total [g]</t>
  </si>
  <si>
    <t>ressuage relatif</t>
  </si>
  <si>
    <t>temps</t>
  </si>
  <si>
    <t>vitesse</t>
  </si>
  <si>
    <t>ressuage total [mm]</t>
  </si>
  <si>
    <t>Chrysotard</t>
  </si>
  <si>
    <t>Sable</t>
  </si>
  <si>
    <t>21 °C</t>
  </si>
  <si>
    <t>20 °C</t>
  </si>
  <si>
    <t>1,5%</t>
  </si>
  <si>
    <t>23,4 °C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</si>
</sst>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%"/>
    <numFmt numFmtId="174" formatCode="0.00000%"/>
    <numFmt numFmtId="175" formatCode="0.0"/>
    <numFmt numFmtId="176" formatCode="0.000"/>
    <numFmt numFmtId="177" formatCode="0.000E+00"/>
    <numFmt numFmtId="178" formatCode="0.0%"/>
    <numFmt numFmtId="179" formatCode="0.000%"/>
    <numFmt numFmtId="180" formatCode="0.00000"/>
    <numFmt numFmtId="181" formatCode="dd/mm/yyyy"/>
    <numFmt numFmtId="182" formatCode="d\-mmm\-yy"/>
    <numFmt numFmtId="183" formatCode="0.0E+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3"/>
      <name val="Arial"/>
      <family val="2"/>
    </font>
    <font>
      <vertAlign val="superscript"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5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1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80" fontId="0" fillId="3" borderId="3" xfId="0" applyNumberFormat="1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6" fillId="0" borderId="2" xfId="0" applyFont="1" applyBorder="1" applyAlignment="1">
      <alignment/>
    </xf>
    <xf numFmtId="0" fontId="8" fillId="0" borderId="3" xfId="0" applyFont="1" applyBorder="1" applyAlignment="1">
      <alignment horizontal="left"/>
    </xf>
    <xf numFmtId="10" fontId="4" fillId="0" borderId="4" xfId="0" applyNumberFormat="1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Continuous"/>
    </xf>
    <xf numFmtId="172" fontId="0" fillId="0" borderId="4" xfId="0" applyNumberFormat="1" applyBorder="1" applyAlignment="1">
      <alignment horizontal="centerContinuous"/>
    </xf>
    <xf numFmtId="174" fontId="0" fillId="3" borderId="3" xfId="0" applyNumberFormat="1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7" fillId="0" borderId="2" xfId="0" applyFont="1" applyBorder="1" applyAlignment="1">
      <alignment/>
    </xf>
    <xf numFmtId="0" fontId="4" fillId="2" borderId="0" xfId="0" applyFont="1" applyFill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/>
    </xf>
    <xf numFmtId="182" fontId="4" fillId="0" borderId="4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178" fontId="4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1" xfId="0" applyBorder="1" applyAlignment="1">
      <alignment horizontal="left"/>
    </xf>
    <xf numFmtId="2" fontId="0" fillId="3" borderId="2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179" fontId="0" fillId="3" borderId="2" xfId="0" applyNumberFormat="1" applyFill="1" applyBorder="1" applyAlignment="1">
      <alignment/>
    </xf>
    <xf numFmtId="179" fontId="0" fillId="3" borderId="3" xfId="0" applyNumberFormat="1" applyFill="1" applyBorder="1" applyAlignment="1">
      <alignment/>
    </xf>
    <xf numFmtId="179" fontId="0" fillId="3" borderId="4" xfId="0" applyNumberFormat="1" applyFill="1" applyBorder="1" applyAlignment="1">
      <alignment/>
    </xf>
    <xf numFmtId="9" fontId="4" fillId="0" borderId="3" xfId="0" applyNumberFormat="1" applyFont="1" applyBorder="1" applyAlignment="1">
      <alignment horizontal="center"/>
    </xf>
    <xf numFmtId="9" fontId="4" fillId="0" borderId="3" xfId="0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25"/>
          <c:y val="0"/>
          <c:w val="0.88575"/>
          <c:h val="0.91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'0%'!$C$2:$X$2</c:f>
              <c:numCache/>
            </c:numRef>
          </c:xVal>
          <c:yVal>
            <c:numRef>
              <c:f>'0%'!$C$11:$X$11</c:f>
              <c:numCache/>
            </c:numRef>
          </c:yVal>
          <c:smooth val="0"/>
        </c:ser>
        <c:axId val="12198086"/>
        <c:axId val="42673911"/>
      </c:scatterChart>
      <c:valAx>
        <c:axId val="1219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673911"/>
        <c:crosses val="autoZero"/>
        <c:crossBetween val="midCat"/>
        <c:dispUnits/>
      </c:valAx>
      <c:valAx>
        <c:axId val="4267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1980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3%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'3%'!$C$2:$X$2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'3%'!$C$16:$X$16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15081088"/>
        <c:axId val="1512065"/>
      </c:scatterChart>
      <c:valAx>
        <c:axId val="15081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12065"/>
        <c:crosses val="autoZero"/>
        <c:crossBetween val="midCat"/>
        <c:dispUnits/>
      </c:valAx>
      <c:valAx>
        <c:axId val="151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.6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3"/>
          <c:y val="0"/>
          <c:w val="0.927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'3%'!$C$14:$V$14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'3%'!$C$15:$V$15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3608586"/>
        <c:axId val="55368411"/>
      </c:scatterChart>
      <c:valAx>
        <c:axId val="1360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crossBetween val="midCat"/>
        <c:dispUnits/>
      </c:valAx>
      <c:valAx>
        <c:axId val="553684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6085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'3%'!$C$2:$V$2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'3%'!$C$13:$V$13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8553652"/>
        <c:axId val="55656277"/>
      </c:scatterChart>
      <c:valAx>
        <c:axId val="2855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656277"/>
        <c:crosses val="autoZero"/>
        <c:crossBetween val="midCat"/>
        <c:dispUnits/>
      </c:valAx>
      <c:valAx>
        <c:axId val="55656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55365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'5%'!$C$2:$X$2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'5%'!$C$11:$X$11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1144446"/>
        <c:axId val="11864559"/>
      </c:scatterChart>
      <c:valAx>
        <c:axId val="3114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864559"/>
        <c:crosses val="autoZero"/>
        <c:crossBetween val="midCat"/>
        <c:dispUnits/>
      </c:valAx>
      <c:valAx>
        <c:axId val="11864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1444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5%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'5%'!$C$2:$X$2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'5%'!$C$16:$X$16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9672168"/>
        <c:axId val="21505193"/>
      </c:scatterChart>
      <c:valAx>
        <c:axId val="39672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05193"/>
        <c:crosses val="autoZero"/>
        <c:crossBetween val="midCat"/>
        <c:dispUnits/>
      </c:valAx>
      <c:valAx>
        <c:axId val="2150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721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1"/>
          <c:y val="0.6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3"/>
          <c:y val="0"/>
          <c:w val="0.927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'5%'!$C$14:$X$14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'5%'!$C$15:$X$15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59329010"/>
        <c:axId val="64199043"/>
      </c:scatterChart>
      <c:valAx>
        <c:axId val="59329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99043"/>
        <c:crosses val="autoZero"/>
        <c:crossBetween val="midCat"/>
        <c:dispUnits/>
      </c:valAx>
      <c:valAx>
        <c:axId val="641990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3290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'5%'!$C$2:$V$2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'5%'!$C$13:$V$13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0920476"/>
        <c:axId val="32739965"/>
      </c:scatterChart>
      <c:valAx>
        <c:axId val="40920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 val="autoZero"/>
        <c:crossBetween val="midCat"/>
        <c:dispUnits/>
      </c:valAx>
      <c:valAx>
        <c:axId val="3273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"/>
          <c:w val="0.9125"/>
          <c:h val="0.935"/>
        </c:manualLayout>
      </c:layout>
      <c:scatterChart>
        <c:scatterStyle val="lineMarker"/>
        <c:varyColors val="0"/>
        <c:ser>
          <c:idx val="0"/>
          <c:order val="0"/>
          <c:tx>
            <c:v>0%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'0%'!$C$2:$X$2</c:f>
              <c:numCache/>
            </c:numRef>
          </c:xVal>
          <c:yVal>
            <c:numRef>
              <c:f>'0%'!$C$16:$X$16</c:f>
              <c:numCache/>
            </c:numRef>
          </c:yVal>
          <c:smooth val="0"/>
        </c:ser>
        <c:ser>
          <c:idx val="0"/>
          <c:order val="1"/>
          <c:tx>
            <c:v>1,5%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'1,5%'!$C$2:$X$2</c:f>
              <c:numCache>
                <c:ptCount val="22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52</c:v>
                </c:pt>
                <c:pt idx="6">
                  <c:v>63</c:v>
                </c:pt>
                <c:pt idx="7">
                  <c:v>73</c:v>
                </c:pt>
                <c:pt idx="8">
                  <c:v>84</c:v>
                </c:pt>
                <c:pt idx="9">
                  <c:v>95</c:v>
                </c:pt>
                <c:pt idx="10">
                  <c:v>107</c:v>
                </c:pt>
                <c:pt idx="11">
                  <c:v>118</c:v>
                </c:pt>
                <c:pt idx="12">
                  <c:v>129</c:v>
                </c:pt>
                <c:pt idx="13">
                  <c:v>141</c:v>
                </c:pt>
                <c:pt idx="14">
                  <c:v>154</c:v>
                </c:pt>
                <c:pt idx="15">
                  <c:v>165</c:v>
                </c:pt>
                <c:pt idx="16">
                  <c:v>177</c:v>
                </c:pt>
                <c:pt idx="17">
                  <c:v>190</c:v>
                </c:pt>
                <c:pt idx="18">
                  <c:v>203</c:v>
                </c:pt>
                <c:pt idx="19">
                  <c:v>217</c:v>
                </c:pt>
              </c:numCache>
            </c:numRef>
          </c:xVal>
          <c:yVal>
            <c:numRef>
              <c:f>'1,5%'!$C$16:$X$16</c:f>
              <c:numCache>
                <c:ptCount val="22"/>
                <c:pt idx="0">
                  <c:v>0</c:v>
                </c:pt>
                <c:pt idx="1">
                  <c:v>0.09232686566169866</c:v>
                </c:pt>
                <c:pt idx="2">
                  <c:v>0.23888877796636548</c:v>
                </c:pt>
                <c:pt idx="3">
                  <c:v>0.3825190661281688</c:v>
                </c:pt>
                <c:pt idx="4">
                  <c:v>0.5188202939328147</c:v>
                </c:pt>
                <c:pt idx="5">
                  <c:v>0.6797433055698134</c:v>
                </c:pt>
                <c:pt idx="6">
                  <c:v>0.8151631166477509</c:v>
                </c:pt>
                <c:pt idx="7">
                  <c:v>0.9324087875237863</c:v>
                </c:pt>
                <c:pt idx="8">
                  <c:v>1.054636289958841</c:v>
                </c:pt>
                <c:pt idx="9">
                  <c:v>1.1680689199653054</c:v>
                </c:pt>
                <c:pt idx="10">
                  <c:v>1.2762226970307673</c:v>
                </c:pt>
                <c:pt idx="11">
                  <c:v>1.3676681459657594</c:v>
                </c:pt>
                <c:pt idx="12">
                  <c:v>1.4429896621150036</c:v>
                </c:pt>
                <c:pt idx="13">
                  <c:v>1.5130323253232454</c:v>
                </c:pt>
                <c:pt idx="14">
                  <c:v>1.5646038269476001</c:v>
                </c:pt>
                <c:pt idx="15">
                  <c:v>1.5988826050967615</c:v>
                </c:pt>
                <c:pt idx="16">
                  <c:v>1.6220192820191937</c:v>
                </c:pt>
                <c:pt idx="17">
                  <c:v>1.63694548185776</c:v>
                </c:pt>
                <c:pt idx="18">
                  <c:v>1.6504058696248944</c:v>
                </c:pt>
                <c:pt idx="19">
                  <c:v>1.6615190285938908</c:v>
                </c:pt>
              </c:numCache>
            </c:numRef>
          </c:yVal>
          <c:smooth val="0"/>
        </c:ser>
        <c:ser>
          <c:idx val="0"/>
          <c:order val="2"/>
          <c:tx>
            <c:v>3%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'3%'!$C$2:$X$2</c:f>
              <c:numCache>
                <c:ptCount val="22"/>
                <c:pt idx="0">
                  <c:v>0</c:v>
                </c:pt>
                <c:pt idx="1">
                  <c:v>7</c:v>
                </c:pt>
                <c:pt idx="2">
                  <c:v>15</c:v>
                </c:pt>
                <c:pt idx="3">
                  <c:v>22.5</c:v>
                </c:pt>
                <c:pt idx="4">
                  <c:v>31.5</c:v>
                </c:pt>
                <c:pt idx="5">
                  <c:v>40.5</c:v>
                </c:pt>
                <c:pt idx="6">
                  <c:v>49.5</c:v>
                </c:pt>
                <c:pt idx="7">
                  <c:v>60</c:v>
                </c:pt>
                <c:pt idx="8">
                  <c:v>70.5</c:v>
                </c:pt>
                <c:pt idx="9">
                  <c:v>80.5</c:v>
                </c:pt>
                <c:pt idx="10">
                  <c:v>92.5</c:v>
                </c:pt>
                <c:pt idx="11">
                  <c:v>104</c:v>
                </c:pt>
                <c:pt idx="12">
                  <c:v>116</c:v>
                </c:pt>
                <c:pt idx="13">
                  <c:v>127</c:v>
                </c:pt>
                <c:pt idx="14">
                  <c:v>137.5</c:v>
                </c:pt>
                <c:pt idx="15">
                  <c:v>149</c:v>
                </c:pt>
                <c:pt idx="16">
                  <c:v>160</c:v>
                </c:pt>
                <c:pt idx="17">
                  <c:v>171</c:v>
                </c:pt>
                <c:pt idx="18">
                  <c:v>182</c:v>
                </c:pt>
                <c:pt idx="19">
                  <c:v>193</c:v>
                </c:pt>
              </c:numCache>
            </c:numRef>
          </c:xVal>
          <c:yVal>
            <c:numRef>
              <c:f>'3%'!$C$16:$X$16</c:f>
              <c:numCache>
                <c:ptCount val="22"/>
                <c:pt idx="0">
                  <c:v>0</c:v>
                </c:pt>
                <c:pt idx="1">
                  <c:v>0.0504677028357231</c:v>
                </c:pt>
                <c:pt idx="2">
                  <c:v>0.16144045821739655</c:v>
                </c:pt>
                <c:pt idx="3">
                  <c:v>0.2718635268950382</c:v>
                </c:pt>
                <c:pt idx="4">
                  <c:v>0.3934405643468369</c:v>
                </c:pt>
                <c:pt idx="5">
                  <c:v>0.5078889203020889</c:v>
                </c:pt>
                <c:pt idx="6">
                  <c:v>0.6270897305883725</c:v>
                </c:pt>
                <c:pt idx="7">
                  <c:v>0.7479396009867514</c:v>
                </c:pt>
                <c:pt idx="8">
                  <c:v>0.8616607898885837</c:v>
                </c:pt>
                <c:pt idx="9">
                  <c:v>0.9653273834243224</c:v>
                </c:pt>
                <c:pt idx="10">
                  <c:v>1.0711927237761882</c:v>
                </c:pt>
                <c:pt idx="11">
                  <c:v>1.1693796959274756</c:v>
                </c:pt>
                <c:pt idx="12">
                  <c:v>1.2538589917897032</c:v>
                </c:pt>
                <c:pt idx="13">
                  <c:v>1.3134766425887103</c:v>
                </c:pt>
                <c:pt idx="14">
                  <c:v>1.3606634708561092</c:v>
                </c:pt>
                <c:pt idx="15">
                  <c:v>1.4018209910350266</c:v>
                </c:pt>
                <c:pt idx="16">
                  <c:v>1.4329239158478484</c:v>
                </c:pt>
                <c:pt idx="17">
                  <c:v>1.454521931998609</c:v>
                </c:pt>
                <c:pt idx="18">
                  <c:v>1.4713674938183396</c:v>
                </c:pt>
                <c:pt idx="19">
                  <c:v>1.4810843741415214</c:v>
                </c:pt>
              </c:numCache>
            </c:numRef>
          </c:yVal>
          <c:smooth val="0"/>
        </c:ser>
        <c:ser>
          <c:idx val="0"/>
          <c:order val="3"/>
          <c:tx>
            <c:v>5%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'5%'!$C$2:$X$2</c:f>
              <c:numCache>
                <c:ptCount val="22"/>
                <c:pt idx="0">
                  <c:v>0</c:v>
                </c:pt>
                <c:pt idx="1">
                  <c:v>12</c:v>
                </c:pt>
                <c:pt idx="2">
                  <c:v>21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72</c:v>
                </c:pt>
                <c:pt idx="8">
                  <c:v>83</c:v>
                </c:pt>
                <c:pt idx="9">
                  <c:v>93</c:v>
                </c:pt>
                <c:pt idx="10">
                  <c:v>104</c:v>
                </c:pt>
                <c:pt idx="11">
                  <c:v>115</c:v>
                </c:pt>
                <c:pt idx="12">
                  <c:v>127</c:v>
                </c:pt>
                <c:pt idx="13">
                  <c:v>138</c:v>
                </c:pt>
                <c:pt idx="14">
                  <c:v>149</c:v>
                </c:pt>
                <c:pt idx="15">
                  <c:v>161</c:v>
                </c:pt>
                <c:pt idx="16">
                  <c:v>174</c:v>
                </c:pt>
                <c:pt idx="17">
                  <c:v>185</c:v>
                </c:pt>
                <c:pt idx="18">
                  <c:v>197</c:v>
                </c:pt>
                <c:pt idx="19">
                  <c:v>210</c:v>
                </c:pt>
                <c:pt idx="20">
                  <c:v>223</c:v>
                </c:pt>
                <c:pt idx="21">
                  <c:v>236</c:v>
                </c:pt>
              </c:numCache>
            </c:numRef>
          </c:xVal>
          <c:yVal>
            <c:numRef>
              <c:f>'5%'!$C$16:$X$16</c:f>
              <c:numCache>
                <c:ptCount val="22"/>
                <c:pt idx="0">
                  <c:v>0</c:v>
                </c:pt>
                <c:pt idx="1">
                  <c:v>0.10375634085116812</c:v>
                </c:pt>
                <c:pt idx="2">
                  <c:v>0.23360992502536312</c:v>
                </c:pt>
                <c:pt idx="3">
                  <c:v>0.3693267574852854</c:v>
                </c:pt>
                <c:pt idx="4">
                  <c:v>0.5070937973613635</c:v>
                </c:pt>
                <c:pt idx="5">
                  <c:v>0.6375317768802823</c:v>
                </c:pt>
                <c:pt idx="6">
                  <c:v>0.7591748839706125</c:v>
                </c:pt>
                <c:pt idx="7">
                  <c:v>0.8981107145361381</c:v>
                </c:pt>
                <c:pt idx="8">
                  <c:v>1.0174065928283287</c:v>
                </c:pt>
                <c:pt idx="9">
                  <c:v>1.124391579204344</c:v>
                </c:pt>
                <c:pt idx="10">
                  <c:v>1.2231660884964923</c:v>
                </c:pt>
                <c:pt idx="11">
                  <c:v>1.3160773495029159</c:v>
                </c:pt>
                <c:pt idx="12">
                  <c:v>1.4007781334254734</c:v>
                </c:pt>
                <c:pt idx="13">
                  <c:v>1.4643731530032642</c:v>
                </c:pt>
                <c:pt idx="14">
                  <c:v>1.5118442397953091</c:v>
                </c:pt>
                <c:pt idx="15">
                  <c:v>1.5496390374320568</c:v>
                </c:pt>
                <c:pt idx="16">
                  <c:v>1.5762917338420765</c:v>
                </c:pt>
                <c:pt idx="17">
                  <c:v>1.595912391276921</c:v>
                </c:pt>
                <c:pt idx="18">
                  <c:v>1.6102541957707643</c:v>
                </c:pt>
                <c:pt idx="19">
                  <c:v>1.6207829593950356</c:v>
                </c:pt>
                <c:pt idx="20">
                  <c:v>1.6254484747335816</c:v>
                </c:pt>
                <c:pt idx="21">
                  <c:v>1.6315798021435584</c:v>
                </c:pt>
              </c:numCache>
            </c:numRef>
          </c:yVal>
          <c:smooth val="0"/>
        </c:ser>
        <c:axId val="48520880"/>
        <c:axId val="34034737"/>
      </c:scatterChart>
      <c:valAx>
        <c:axId val="4852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34737"/>
        <c:crosses val="autoZero"/>
        <c:crossBetween val="midCat"/>
        <c:dispUnits/>
      </c:valAx>
      <c:valAx>
        <c:axId val="34034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D</a:t>
                </a: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52088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8"/>
          <c:y val="0.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"/>
          <c:w val="0.92775"/>
          <c:h val="0.93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'0%'!$C$14:$V$14</c:f>
              <c:numCache/>
            </c:numRef>
          </c:xVal>
          <c:yVal>
            <c:numRef>
              <c:f>'0%'!$C$15:$V$15</c:f>
              <c:numCache/>
            </c:numRef>
          </c:yVal>
          <c:smooth val="0"/>
        </c:ser>
        <c:ser>
          <c:idx val="0"/>
          <c:order val="1"/>
          <c:tx>
            <c:v>H170</c:v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'1,5%'!$C$14:$V$14</c:f>
              <c:numCache>
                <c:ptCount val="20"/>
                <c:pt idx="0">
                  <c:v>0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35</c:v>
                </c:pt>
                <c:pt idx="5">
                  <c:v>46</c:v>
                </c:pt>
                <c:pt idx="6">
                  <c:v>57.5</c:v>
                </c:pt>
                <c:pt idx="7">
                  <c:v>68</c:v>
                </c:pt>
                <c:pt idx="8">
                  <c:v>78.5</c:v>
                </c:pt>
                <c:pt idx="9">
                  <c:v>89.5</c:v>
                </c:pt>
                <c:pt idx="10">
                  <c:v>101</c:v>
                </c:pt>
                <c:pt idx="11">
                  <c:v>112.5</c:v>
                </c:pt>
                <c:pt idx="12">
                  <c:v>123.5</c:v>
                </c:pt>
                <c:pt idx="13">
                  <c:v>135</c:v>
                </c:pt>
                <c:pt idx="14">
                  <c:v>147.5</c:v>
                </c:pt>
                <c:pt idx="15">
                  <c:v>159.5</c:v>
                </c:pt>
                <c:pt idx="16">
                  <c:v>171</c:v>
                </c:pt>
                <c:pt idx="17">
                  <c:v>183.5</c:v>
                </c:pt>
                <c:pt idx="18">
                  <c:v>196.5</c:v>
                </c:pt>
                <c:pt idx="19">
                  <c:v>210</c:v>
                </c:pt>
              </c:numCache>
            </c:numRef>
          </c:xVal>
          <c:yVal>
            <c:numRef>
              <c:f>'1,5%'!$C$15:$V$15</c:f>
              <c:numCache>
                <c:ptCount val="20"/>
                <c:pt idx="0">
                  <c:v>0</c:v>
                </c:pt>
                <c:pt idx="1">
                  <c:v>0.9232686566169865</c:v>
                </c:pt>
                <c:pt idx="2">
                  <c:v>1.4656191230466682</c:v>
                </c:pt>
                <c:pt idx="3">
                  <c:v>1.436302881618033</c:v>
                </c:pt>
                <c:pt idx="4">
                  <c:v>1.3630122780464589</c:v>
                </c:pt>
                <c:pt idx="5">
                  <c:v>1.3410250969749897</c:v>
                </c:pt>
                <c:pt idx="6">
                  <c:v>1.2310891916176132</c:v>
                </c:pt>
                <c:pt idx="7">
                  <c:v>1.1724567087603521</c:v>
                </c:pt>
                <c:pt idx="8">
                  <c:v>1.1111591130459546</c:v>
                </c:pt>
                <c:pt idx="9">
                  <c:v>1.031205727331492</c:v>
                </c:pt>
                <c:pt idx="10">
                  <c:v>0.9012814755455157</c:v>
                </c:pt>
                <c:pt idx="11">
                  <c:v>0.8313222630453801</c:v>
                </c:pt>
                <c:pt idx="12">
                  <c:v>0.6847410559022234</c:v>
                </c:pt>
                <c:pt idx="13">
                  <c:v>0.5836888600686825</c:v>
                </c:pt>
                <c:pt idx="14">
                  <c:v>0.3967038586488834</c:v>
                </c:pt>
                <c:pt idx="15">
                  <c:v>0.31162525590146656</c:v>
                </c:pt>
                <c:pt idx="16">
                  <c:v>0.19280564102026498</c:v>
                </c:pt>
                <c:pt idx="17">
                  <c:v>0.11481692183512529</c:v>
                </c:pt>
                <c:pt idx="18">
                  <c:v>0.10354144436257705</c:v>
                </c:pt>
                <c:pt idx="19">
                  <c:v>0.07937970692139835</c:v>
                </c:pt>
              </c:numCache>
            </c:numRef>
          </c:yVal>
          <c:smooth val="0"/>
        </c:ser>
        <c:ser>
          <c:idx val="0"/>
          <c:order val="2"/>
          <c:tx>
            <c:v>3%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'3%'!$C$14:$V$14</c:f>
              <c:numCache>
                <c:ptCount val="20"/>
                <c:pt idx="0">
                  <c:v>0</c:v>
                </c:pt>
                <c:pt idx="1">
                  <c:v>3.5</c:v>
                </c:pt>
                <c:pt idx="2">
                  <c:v>11</c:v>
                </c:pt>
                <c:pt idx="3">
                  <c:v>18.75</c:v>
                </c:pt>
                <c:pt idx="4">
                  <c:v>27</c:v>
                </c:pt>
                <c:pt idx="5">
                  <c:v>36</c:v>
                </c:pt>
                <c:pt idx="6">
                  <c:v>45</c:v>
                </c:pt>
                <c:pt idx="7">
                  <c:v>54.75</c:v>
                </c:pt>
                <c:pt idx="8">
                  <c:v>65.25</c:v>
                </c:pt>
                <c:pt idx="9">
                  <c:v>75.5</c:v>
                </c:pt>
                <c:pt idx="10">
                  <c:v>86.5</c:v>
                </c:pt>
                <c:pt idx="11">
                  <c:v>98.25</c:v>
                </c:pt>
                <c:pt idx="12">
                  <c:v>110</c:v>
                </c:pt>
                <c:pt idx="13">
                  <c:v>121.5</c:v>
                </c:pt>
                <c:pt idx="14">
                  <c:v>132.25</c:v>
                </c:pt>
                <c:pt idx="15">
                  <c:v>143.25</c:v>
                </c:pt>
                <c:pt idx="16">
                  <c:v>154.5</c:v>
                </c:pt>
                <c:pt idx="17">
                  <c:v>165.5</c:v>
                </c:pt>
                <c:pt idx="18">
                  <c:v>176.5</c:v>
                </c:pt>
                <c:pt idx="19">
                  <c:v>187.5</c:v>
                </c:pt>
              </c:numCache>
            </c:numRef>
          </c:xVal>
          <c:yVal>
            <c:numRef>
              <c:f>'3%'!$C$15:$V$15</c:f>
              <c:numCache>
                <c:ptCount val="20"/>
                <c:pt idx="0">
                  <c:v>0</c:v>
                </c:pt>
                <c:pt idx="1">
                  <c:v>0.7209671833674728</c:v>
                </c:pt>
                <c:pt idx="2">
                  <c:v>1.387159442270918</c:v>
                </c:pt>
                <c:pt idx="3">
                  <c:v>1.4723075823685554</c:v>
                </c:pt>
                <c:pt idx="4">
                  <c:v>1.3508559716866517</c:v>
                </c:pt>
                <c:pt idx="5">
                  <c:v>1.2716483995027998</c:v>
                </c:pt>
                <c:pt idx="6">
                  <c:v>1.3244534476253726</c:v>
                </c:pt>
                <c:pt idx="7">
                  <c:v>1.150951146651228</c:v>
                </c:pt>
                <c:pt idx="8">
                  <c:v>1.0830589419222119</c:v>
                </c:pt>
                <c:pt idx="9">
                  <c:v>1.0366659353573877</c:v>
                </c:pt>
                <c:pt idx="10">
                  <c:v>0.882211169598882</c:v>
                </c:pt>
                <c:pt idx="11">
                  <c:v>0.8537997578372831</c:v>
                </c:pt>
                <c:pt idx="12">
                  <c:v>0.7039941321852269</c:v>
                </c:pt>
                <c:pt idx="13">
                  <c:v>0.5419786436273392</c:v>
                </c:pt>
                <c:pt idx="14">
                  <c:v>0.44939836445141373</c:v>
                </c:pt>
                <c:pt idx="15">
                  <c:v>0.35789147981667585</c:v>
                </c:pt>
                <c:pt idx="16">
                  <c:v>0.28275386193474694</c:v>
                </c:pt>
                <c:pt idx="17">
                  <c:v>0.19634560137054907</c:v>
                </c:pt>
                <c:pt idx="18">
                  <c:v>0.15314147108845688</c:v>
                </c:pt>
                <c:pt idx="19">
                  <c:v>0.08833527566529172</c:v>
                </c:pt>
              </c:numCache>
            </c:numRef>
          </c:yVal>
          <c:smooth val="0"/>
        </c:ser>
        <c:ser>
          <c:idx val="0"/>
          <c:order val="3"/>
          <c:tx>
            <c:v>5%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'5%'!$C$14:$X$14</c:f>
              <c:numCache>
                <c:ptCount val="22"/>
                <c:pt idx="0">
                  <c:v>0</c:v>
                </c:pt>
                <c:pt idx="1">
                  <c:v>6</c:v>
                </c:pt>
                <c:pt idx="2">
                  <c:v>16.5</c:v>
                </c:pt>
                <c:pt idx="3">
                  <c:v>25.5</c:v>
                </c:pt>
                <c:pt idx="4">
                  <c:v>35</c:v>
                </c:pt>
                <c:pt idx="5">
                  <c:v>45</c:v>
                </c:pt>
                <c:pt idx="6">
                  <c:v>55</c:v>
                </c:pt>
                <c:pt idx="7">
                  <c:v>66</c:v>
                </c:pt>
                <c:pt idx="8">
                  <c:v>77.5</c:v>
                </c:pt>
                <c:pt idx="9">
                  <c:v>88</c:v>
                </c:pt>
                <c:pt idx="10">
                  <c:v>98.5</c:v>
                </c:pt>
                <c:pt idx="11">
                  <c:v>109.5</c:v>
                </c:pt>
                <c:pt idx="12">
                  <c:v>121</c:v>
                </c:pt>
                <c:pt idx="13">
                  <c:v>132.5</c:v>
                </c:pt>
                <c:pt idx="14">
                  <c:v>143.5</c:v>
                </c:pt>
                <c:pt idx="15">
                  <c:v>155</c:v>
                </c:pt>
                <c:pt idx="16">
                  <c:v>167.5</c:v>
                </c:pt>
                <c:pt idx="17">
                  <c:v>179.5</c:v>
                </c:pt>
                <c:pt idx="18">
                  <c:v>191</c:v>
                </c:pt>
                <c:pt idx="19">
                  <c:v>203.5</c:v>
                </c:pt>
                <c:pt idx="20">
                  <c:v>216.5</c:v>
                </c:pt>
                <c:pt idx="21">
                  <c:v>229.5</c:v>
                </c:pt>
              </c:numCache>
            </c:numRef>
          </c:xVal>
          <c:yVal>
            <c:numRef>
              <c:f>'5%'!$C$15:$X$15</c:f>
              <c:numCache>
                <c:ptCount val="22"/>
                <c:pt idx="0">
                  <c:v>0</c:v>
                </c:pt>
                <c:pt idx="1">
                  <c:v>0.8646361737597343</c:v>
                </c:pt>
                <c:pt idx="2">
                  <c:v>1.4428176019355003</c:v>
                </c:pt>
                <c:pt idx="3">
                  <c:v>1.507964805110246</c:v>
                </c:pt>
                <c:pt idx="4">
                  <c:v>1.3776703987607817</c:v>
                </c:pt>
                <c:pt idx="5">
                  <c:v>1.3043797951891873</c:v>
                </c:pt>
                <c:pt idx="6">
                  <c:v>1.216431070903303</c:v>
                </c:pt>
                <c:pt idx="7">
                  <c:v>1.1577985880460473</c:v>
                </c:pt>
                <c:pt idx="8">
                  <c:v>1.084507984474458</c:v>
                </c:pt>
                <c:pt idx="9">
                  <c:v>1.0698498637601528</c:v>
                </c:pt>
                <c:pt idx="10">
                  <c:v>0.8979500844740782</c:v>
                </c:pt>
                <c:pt idx="11">
                  <c:v>0.8446478273311229</c:v>
                </c:pt>
                <c:pt idx="12">
                  <c:v>0.7058398660213118</c:v>
                </c:pt>
                <c:pt idx="13">
                  <c:v>0.5781365416162807</c:v>
                </c:pt>
                <c:pt idx="14">
                  <c:v>0.4315553344731348</c:v>
                </c:pt>
                <c:pt idx="15">
                  <c:v>0.31495664697289794</c:v>
                </c:pt>
                <c:pt idx="16">
                  <c:v>0.20502074161553388</c:v>
                </c:pt>
                <c:pt idx="17">
                  <c:v>0.17836961304404347</c:v>
                </c:pt>
                <c:pt idx="18">
                  <c:v>0.11951503744869406</c:v>
                </c:pt>
                <c:pt idx="19">
                  <c:v>0.08099048941747149</c:v>
                </c:pt>
                <c:pt idx="20">
                  <c:v>0.035888579527276275</c:v>
                </c:pt>
                <c:pt idx="21">
                  <c:v>0.04716405699981999</c:v>
                </c:pt>
              </c:numCache>
            </c:numRef>
          </c:yVal>
          <c:smooth val="0"/>
        </c:ser>
        <c:axId val="37877178"/>
        <c:axId val="5350283"/>
      </c:scatterChart>
      <c:valAx>
        <c:axId val="37877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50283"/>
        <c:crosses val="autoZero"/>
        <c:crossBetween val="midCat"/>
        <c:dispUnits/>
      </c:valAx>
      <c:valAx>
        <c:axId val="53502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8771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920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'0%'!$C$2:$V$2</c:f>
              <c:numCache/>
            </c:numRef>
          </c:xVal>
          <c:yVal>
            <c:numRef>
              <c:f>'0%'!$C$13:$V$13</c:f>
              <c:numCache/>
            </c:numRef>
          </c:yVal>
          <c:smooth val="0"/>
        </c:ser>
        <c:axId val="48152548"/>
        <c:axId val="30719749"/>
      </c:scatterChart>
      <c:valAx>
        <c:axId val="48152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719749"/>
        <c:crosses val="autoZero"/>
        <c:crossBetween val="midCat"/>
        <c:dispUnits/>
      </c:valAx>
      <c:valAx>
        <c:axId val="30719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1525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'1,5%'!$C$2:$X$2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'1,5%'!$C$11:$X$11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8042286"/>
        <c:axId val="5271711"/>
      </c:scatterChart>
      <c:valAx>
        <c:axId val="804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71711"/>
        <c:crosses val="autoZero"/>
        <c:crossBetween val="midCat"/>
        <c:dispUnits/>
      </c:valAx>
      <c:valAx>
        <c:axId val="5271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775"/>
          <c:y val="0"/>
          <c:w val="0.9122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v>1,5%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'1,5%'!$C$2:$X$2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'1,5%'!$C$16:$X$16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47445400"/>
        <c:axId val="24355417"/>
      </c:scatterChart>
      <c:valAx>
        <c:axId val="4744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355417"/>
        <c:crosses val="autoZero"/>
        <c:crossBetween val="midCat"/>
        <c:dispUnits/>
      </c:valAx>
      <c:valAx>
        <c:axId val="24355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60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3"/>
          <c:y val="0"/>
          <c:w val="0.927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v>H170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'1,5%'!$C$14:$V$14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'1,5%'!$C$15:$V$15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7872162"/>
        <c:axId val="26631731"/>
      </c:scatterChart>
      <c:valAx>
        <c:axId val="17872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631731"/>
        <c:crosses val="autoZero"/>
        <c:crossBetween val="midCat"/>
        <c:dispUnits/>
      </c:valAx>
      <c:valAx>
        <c:axId val="2663173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vitesse [10-5 m.min-1]'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8721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"/>
          <c:w val="0.92025"/>
          <c:h val="0.934"/>
        </c:manualLayout>
      </c:layout>
      <c:scatterChart>
        <c:scatterStyle val="lineMarker"/>
        <c:varyColors val="0"/>
        <c:ser>
          <c:idx val="0"/>
          <c:order val="0"/>
          <c:tx>
            <c:v>Expérience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'1,5%'!$C$2:$V$2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'1,5%'!$C$13:$V$13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8358988"/>
        <c:axId val="9686573"/>
      </c:scatterChart>
      <c:valAx>
        <c:axId val="38358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crossBetween val="midCat"/>
        <c:dispUnits/>
      </c:valAx>
      <c:valAx>
        <c:axId val="9686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DH /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"/>
          <c:w val="0.88525"/>
          <c:h val="0.90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'3%'!$C$2:$X$2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'3%'!$C$11:$X$11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20070294"/>
        <c:axId val="46414919"/>
      </c:scatterChart>
      <c:valAx>
        <c:axId val="20070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temps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14919"/>
        <c:crosses val="autoZero"/>
        <c:crossBetween val="midCat"/>
        <c:dispUnits/>
      </c:valAx>
      <c:valAx>
        <c:axId val="46414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Masse totale  [g]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702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114300</xdr:rowOff>
    </xdr:from>
    <xdr:to>
      <xdr:col>4</xdr:col>
      <xdr:colOff>552450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95250" y="2571750"/>
        <a:ext cx="26479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552450</xdr:colOff>
      <xdr:row>16</xdr:row>
      <xdr:rowOff>114300</xdr:rowOff>
    </xdr:from>
    <xdr:to>
      <xdr:col>9</xdr:col>
      <xdr:colOff>381000</xdr:colOff>
      <xdr:row>32</xdr:row>
      <xdr:rowOff>95250</xdr:rowOff>
    </xdr:to>
    <xdr:graphicFrame>
      <xdr:nvGraphicFramePr>
        <xdr:cNvPr id="2" name="Chart 2"/>
        <xdr:cNvGraphicFramePr/>
      </xdr:nvGraphicFramePr>
      <xdr:xfrm>
        <a:off x="2743200" y="2571750"/>
        <a:ext cx="27241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381000</xdr:colOff>
      <xdr:row>16</xdr:row>
      <xdr:rowOff>114300</xdr:rowOff>
    </xdr:from>
    <xdr:to>
      <xdr:col>14</xdr:col>
      <xdr:colOff>209550</xdr:colOff>
      <xdr:row>32</xdr:row>
      <xdr:rowOff>95250</xdr:rowOff>
    </xdr:to>
    <xdr:graphicFrame>
      <xdr:nvGraphicFramePr>
        <xdr:cNvPr id="3" name="Chart 3"/>
        <xdr:cNvGraphicFramePr/>
      </xdr:nvGraphicFramePr>
      <xdr:xfrm>
        <a:off x="5467350" y="2571750"/>
        <a:ext cx="26765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209550</xdr:colOff>
      <xdr:row>16</xdr:row>
      <xdr:rowOff>114300</xdr:rowOff>
    </xdr:from>
    <xdr:to>
      <xdr:col>19</xdr:col>
      <xdr:colOff>438150</xdr:colOff>
      <xdr:row>32</xdr:row>
      <xdr:rowOff>95250</xdr:rowOff>
    </xdr:to>
    <xdr:graphicFrame>
      <xdr:nvGraphicFramePr>
        <xdr:cNvPr id="4" name="Chart 4"/>
        <xdr:cNvGraphicFramePr/>
      </xdr:nvGraphicFramePr>
      <xdr:xfrm>
        <a:off x="8143875" y="2571750"/>
        <a:ext cx="2800350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showGridLines="0" tabSelected="1" zoomScale="75" zoomScaleNormal="75" workbookViewId="0" topLeftCell="A4">
      <selection activeCell="I9" sqref="I9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0</v>
      </c>
      <c r="D2" s="4">
        <v>9</v>
      </c>
      <c r="E2" s="4">
        <v>17</v>
      </c>
      <c r="F2" s="4">
        <v>25</v>
      </c>
      <c r="G2" s="4">
        <v>33</v>
      </c>
      <c r="H2" s="4">
        <v>42</v>
      </c>
      <c r="I2" s="4">
        <v>50</v>
      </c>
      <c r="J2" s="4">
        <v>61</v>
      </c>
      <c r="K2" s="4">
        <v>69</v>
      </c>
      <c r="L2" s="4">
        <v>78</v>
      </c>
      <c r="M2" s="4">
        <v>87</v>
      </c>
      <c r="N2" s="4">
        <v>98</v>
      </c>
      <c r="O2" s="4">
        <v>108</v>
      </c>
      <c r="P2" s="4"/>
      <c r="Q2" s="4"/>
      <c r="R2" s="4"/>
      <c r="S2" s="4"/>
      <c r="T2" s="4"/>
      <c r="U2" s="4"/>
      <c r="V2" s="4"/>
      <c r="W2" s="4"/>
      <c r="X2" s="5"/>
      <c r="Y2" s="1"/>
    </row>
    <row r="3" spans="1:25" ht="12.75">
      <c r="A3" s="1"/>
      <c r="B3" s="2" t="s">
        <v>1</v>
      </c>
      <c r="C3" s="3">
        <v>1506.7</v>
      </c>
      <c r="D3" s="4">
        <v>1506.2</v>
      </c>
      <c r="E3" s="4">
        <v>1505.5</v>
      </c>
      <c r="F3" s="4">
        <v>1504.8</v>
      </c>
      <c r="G3" s="4">
        <v>1504.2</v>
      </c>
      <c r="H3" s="4">
        <v>1503.6</v>
      </c>
      <c r="I3" s="4">
        <v>1502.9</v>
      </c>
      <c r="J3" s="4">
        <v>1502.2</v>
      </c>
      <c r="K3" s="4">
        <v>1501.8</v>
      </c>
      <c r="L3" s="4">
        <v>1501.4</v>
      </c>
      <c r="M3" s="4">
        <v>1501.1</v>
      </c>
      <c r="N3" s="4">
        <v>1501</v>
      </c>
      <c r="O3" s="4">
        <v>1500.9</v>
      </c>
      <c r="P3" s="4"/>
      <c r="Q3" s="4"/>
      <c r="R3" s="4"/>
      <c r="S3" s="4"/>
      <c r="T3" s="4"/>
      <c r="U3" s="4"/>
      <c r="V3" s="4"/>
      <c r="W3" s="4"/>
      <c r="X3" s="5"/>
      <c r="Y3" s="1"/>
    </row>
    <row r="4" spans="1:25" ht="12.75">
      <c r="A4" s="1"/>
      <c r="B4" s="2" t="s">
        <v>2</v>
      </c>
      <c r="C4" s="3">
        <v>64.74</v>
      </c>
      <c r="D4" s="4">
        <v>65.13</v>
      </c>
      <c r="E4" s="4">
        <v>65.74</v>
      </c>
      <c r="F4" s="4">
        <v>66.31</v>
      </c>
      <c r="G4" s="4">
        <v>66.85</v>
      </c>
      <c r="H4" s="4">
        <v>67.45</v>
      </c>
      <c r="I4" s="4">
        <v>67.97</v>
      </c>
      <c r="J4" s="4">
        <v>68.6</v>
      </c>
      <c r="K4" s="4">
        <v>69</v>
      </c>
      <c r="L4" s="4">
        <v>69.31</v>
      </c>
      <c r="M4" s="4">
        <v>69.54</v>
      </c>
      <c r="N4" s="4">
        <v>69.62</v>
      </c>
      <c r="O4" s="4">
        <v>69.61</v>
      </c>
      <c r="P4" s="4"/>
      <c r="Q4" s="4"/>
      <c r="R4" s="4"/>
      <c r="S4" s="4"/>
      <c r="T4" s="4"/>
      <c r="U4" s="4"/>
      <c r="V4" s="4"/>
      <c r="W4" s="4"/>
      <c r="X4" s="5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f>LINEST(C11:O11,C2:O2)</f>
        <v>-0.008266767143910371</v>
      </c>
      <c r="G6" s="9" t="s">
        <v>5</v>
      </c>
      <c r="H6" s="10"/>
      <c r="I6" s="1"/>
      <c r="J6" s="11" t="s">
        <v>6</v>
      </c>
      <c r="K6" s="12"/>
      <c r="L6" s="13" t="s">
        <v>23</v>
      </c>
      <c r="M6" s="4">
        <v>0</v>
      </c>
      <c r="N6" s="14" t="s">
        <v>7</v>
      </c>
      <c r="O6" s="1"/>
      <c r="P6" s="15" t="s">
        <v>8</v>
      </c>
      <c r="Q6" s="16"/>
      <c r="R6" s="17">
        <v>0.08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9</v>
      </c>
      <c r="C7" s="18">
        <f>0.0732*0.0732*PI()/4</f>
        <v>0.004208351855042743</v>
      </c>
      <c r="D7" s="1"/>
      <c r="E7" s="19" t="s">
        <v>10</v>
      </c>
      <c r="F7" s="20"/>
      <c r="G7" s="21">
        <f>LINEST(E13:G13,E2:G2)</f>
        <v>0.00010852616250940388</v>
      </c>
      <c r="H7" s="22"/>
      <c r="I7" s="1"/>
      <c r="J7" s="1"/>
      <c r="K7" s="1"/>
      <c r="L7" s="23" t="s">
        <v>24</v>
      </c>
      <c r="M7" s="4">
        <v>1800</v>
      </c>
      <c r="N7" s="14" t="s">
        <v>7</v>
      </c>
      <c r="O7" s="1"/>
      <c r="P7" s="1"/>
      <c r="Q7" s="1"/>
      <c r="R7" s="24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11</v>
      </c>
      <c r="M8" s="4">
        <v>600</v>
      </c>
      <c r="N8" s="14" t="s">
        <v>7</v>
      </c>
      <c r="O8" s="1"/>
      <c r="P8" s="15" t="s">
        <v>12</v>
      </c>
      <c r="Q8" s="25"/>
      <c r="R8" s="26" t="s">
        <v>28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13</v>
      </c>
      <c r="C9" s="27">
        <v>36704</v>
      </c>
      <c r="D9" s="1"/>
      <c r="E9" s="15" t="s">
        <v>14</v>
      </c>
      <c r="F9" s="16"/>
      <c r="G9" s="42" t="s">
        <v>27</v>
      </c>
      <c r="H9" s="28"/>
      <c r="I9" s="1"/>
      <c r="J9" s="1"/>
      <c r="K9" s="1"/>
      <c r="L9" s="23" t="s">
        <v>15</v>
      </c>
      <c r="M9" s="4">
        <v>330</v>
      </c>
      <c r="N9" s="14" t="s">
        <v>7</v>
      </c>
      <c r="O9" s="1"/>
      <c r="P9" s="15" t="s">
        <v>16</v>
      </c>
      <c r="Q9" s="25"/>
      <c r="R9" s="29">
        <v>0.4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0" t="s">
        <v>17</v>
      </c>
      <c r="C11" s="31">
        <f aca="true" t="shared" si="0" ref="C11:O11">C4+C3</f>
        <v>1571.44</v>
      </c>
      <c r="D11" s="32">
        <f t="shared" si="0"/>
        <v>1571.33</v>
      </c>
      <c r="E11" s="32">
        <f t="shared" si="0"/>
        <v>1571.24</v>
      </c>
      <c r="F11" s="32">
        <f t="shared" si="0"/>
        <v>1571.11</v>
      </c>
      <c r="G11" s="32">
        <f t="shared" si="0"/>
        <v>1571.05</v>
      </c>
      <c r="H11" s="32">
        <f t="shared" si="0"/>
        <v>1571.05</v>
      </c>
      <c r="I11" s="32">
        <f t="shared" si="0"/>
        <v>1570.8700000000001</v>
      </c>
      <c r="J11" s="32">
        <f t="shared" si="0"/>
        <v>1570.8</v>
      </c>
      <c r="K11" s="32">
        <f t="shared" si="0"/>
        <v>1570.8</v>
      </c>
      <c r="L11" s="32">
        <f t="shared" si="0"/>
        <v>1570.71</v>
      </c>
      <c r="M11" s="32">
        <f t="shared" si="0"/>
        <v>1570.6399999999999</v>
      </c>
      <c r="N11" s="32">
        <f t="shared" si="0"/>
        <v>1570.62</v>
      </c>
      <c r="O11" s="32">
        <f t="shared" si="0"/>
        <v>1570.51</v>
      </c>
      <c r="P11" s="32"/>
      <c r="Q11" s="32"/>
      <c r="R11" s="32"/>
      <c r="S11" s="32"/>
      <c r="T11" s="32"/>
      <c r="U11" s="32"/>
      <c r="V11" s="32"/>
      <c r="W11" s="32"/>
      <c r="X11" s="33"/>
      <c r="Y11" s="1"/>
    </row>
    <row r="12" spans="1:25" ht="12.75">
      <c r="A12" s="1"/>
      <c r="B12" s="34" t="s">
        <v>18</v>
      </c>
      <c r="C12" s="35">
        <f aca="true" t="shared" si="1" ref="C12:O12">C4-$C$4-$F$6*C2</f>
        <v>0</v>
      </c>
      <c r="D12" s="36">
        <f t="shared" si="1"/>
        <v>0.4644009042951939</v>
      </c>
      <c r="E12" s="36">
        <f t="shared" si="1"/>
        <v>1.1405350414464763</v>
      </c>
      <c r="F12" s="36">
        <f t="shared" si="1"/>
        <v>1.7766691785977666</v>
      </c>
      <c r="G12" s="36">
        <f t="shared" si="1"/>
        <v>2.3828033157490416</v>
      </c>
      <c r="H12" s="36">
        <f t="shared" si="1"/>
        <v>3.0572042200442437</v>
      </c>
      <c r="I12" s="36">
        <f t="shared" si="1"/>
        <v>3.6433383571955225</v>
      </c>
      <c r="J12" s="36">
        <f t="shared" si="1"/>
        <v>4.3642727957785326</v>
      </c>
      <c r="K12" s="36">
        <f t="shared" si="1"/>
        <v>4.8304069329298205</v>
      </c>
      <c r="L12" s="36">
        <f t="shared" si="1"/>
        <v>5.214807837225016</v>
      </c>
      <c r="M12" s="36">
        <f t="shared" si="1"/>
        <v>5.519208741520214</v>
      </c>
      <c r="N12" s="36">
        <f t="shared" si="1"/>
        <v>5.690143180103226</v>
      </c>
      <c r="O12" s="36">
        <f t="shared" si="1"/>
        <v>5.762810851542325</v>
      </c>
      <c r="P12" s="36"/>
      <c r="Q12" s="36"/>
      <c r="R12" s="36"/>
      <c r="S12" s="36"/>
      <c r="T12" s="36"/>
      <c r="U12" s="36"/>
      <c r="V12" s="36"/>
      <c r="W12" s="36"/>
      <c r="X12" s="37"/>
      <c r="Y12" s="1"/>
    </row>
    <row r="13" spans="1:25" ht="12.75">
      <c r="A13" s="1"/>
      <c r="B13" s="34" t="s">
        <v>19</v>
      </c>
      <c r="C13" s="38">
        <f aca="true" t="shared" si="2" ref="C13:O13">C12*0.000001/$C$7/$C$6</f>
        <v>0</v>
      </c>
      <c r="D13" s="39">
        <f t="shared" si="2"/>
        <v>0.0006491306143977593</v>
      </c>
      <c r="E13" s="39">
        <f t="shared" si="2"/>
        <v>0.0015942178521808426</v>
      </c>
      <c r="F13" s="39">
        <f t="shared" si="2"/>
        <v>0.0024833938625400437</v>
      </c>
      <c r="G13" s="39">
        <f t="shared" si="2"/>
        <v>0.0033306364523313027</v>
      </c>
      <c r="H13" s="39">
        <f t="shared" si="2"/>
        <v>0.004273301010704515</v>
      </c>
      <c r="I13" s="39">
        <f t="shared" si="2"/>
        <v>0.005092587986783833</v>
      </c>
      <c r="J13" s="39">
        <f t="shared" si="2"/>
        <v>0.0061002962206171225</v>
      </c>
      <c r="K13" s="39">
        <f t="shared" si="2"/>
        <v>0.0067518495144247735</v>
      </c>
      <c r="L13" s="39">
        <f t="shared" si="2"/>
        <v>0.007289157673974749</v>
      </c>
      <c r="M13" s="39">
        <f t="shared" si="2"/>
        <v>0.00771464337867694</v>
      </c>
      <c r="N13" s="39">
        <f t="shared" si="2"/>
        <v>0.007953572235431697</v>
      </c>
      <c r="O13" s="39">
        <f t="shared" si="2"/>
        <v>0.008055145703036604</v>
      </c>
      <c r="P13" s="39"/>
      <c r="Q13" s="39"/>
      <c r="R13" s="39"/>
      <c r="S13" s="39"/>
      <c r="T13" s="39"/>
      <c r="U13" s="39"/>
      <c r="V13" s="39"/>
      <c r="W13" s="39"/>
      <c r="X13" s="40"/>
      <c r="Y13" s="1"/>
    </row>
    <row r="14" spans="1:25" ht="12.75">
      <c r="A14" s="1"/>
      <c r="B14" s="2" t="s">
        <v>20</v>
      </c>
      <c r="C14" s="35">
        <v>0</v>
      </c>
      <c r="D14" s="36">
        <f aca="true" t="shared" si="3" ref="D14:O14">(D2+C2)/2</f>
        <v>4.5</v>
      </c>
      <c r="E14" s="36">
        <f t="shared" si="3"/>
        <v>13</v>
      </c>
      <c r="F14" s="36">
        <f t="shared" si="3"/>
        <v>21</v>
      </c>
      <c r="G14" s="36">
        <f t="shared" si="3"/>
        <v>29</v>
      </c>
      <c r="H14" s="36">
        <f t="shared" si="3"/>
        <v>37.5</v>
      </c>
      <c r="I14" s="36">
        <f t="shared" si="3"/>
        <v>46</v>
      </c>
      <c r="J14" s="36">
        <f t="shared" si="3"/>
        <v>55.5</v>
      </c>
      <c r="K14" s="36">
        <f t="shared" si="3"/>
        <v>65</v>
      </c>
      <c r="L14" s="36">
        <f t="shared" si="3"/>
        <v>73.5</v>
      </c>
      <c r="M14" s="36">
        <f t="shared" si="3"/>
        <v>82.5</v>
      </c>
      <c r="N14" s="36">
        <f t="shared" si="3"/>
        <v>92.5</v>
      </c>
      <c r="O14" s="36">
        <f t="shared" si="3"/>
        <v>103</v>
      </c>
      <c r="P14" s="36"/>
      <c r="Q14" s="36"/>
      <c r="R14" s="36"/>
      <c r="S14" s="36"/>
      <c r="T14" s="36"/>
      <c r="U14" s="36"/>
      <c r="V14" s="36"/>
      <c r="W14" s="36"/>
      <c r="X14" s="37"/>
      <c r="Y14" s="1"/>
    </row>
    <row r="15" spans="1:25" ht="12.75">
      <c r="A15" s="1"/>
      <c r="B15" s="2" t="s">
        <v>21</v>
      </c>
      <c r="C15" s="35">
        <v>0</v>
      </c>
      <c r="D15" s="36">
        <f aca="true" t="shared" si="4" ref="D15:O15">(D13-C13)/(D2-C2)*100000*$C$6</f>
        <v>1.2261356049735452</v>
      </c>
      <c r="E15" s="36">
        <f t="shared" si="4"/>
        <v>2.0083103802890525</v>
      </c>
      <c r="F15" s="36">
        <f t="shared" si="4"/>
        <v>1.8894990220133026</v>
      </c>
      <c r="G15" s="36">
        <f t="shared" si="4"/>
        <v>1.8003905033064256</v>
      </c>
      <c r="H15" s="36">
        <f t="shared" si="4"/>
        <v>1.7805886102605117</v>
      </c>
      <c r="I15" s="36">
        <f t="shared" si="4"/>
        <v>1.7409848241685504</v>
      </c>
      <c r="J15" s="36">
        <f t="shared" si="4"/>
        <v>1.55736727046963</v>
      </c>
      <c r="K15" s="36">
        <f t="shared" si="4"/>
        <v>1.3845507493412583</v>
      </c>
      <c r="L15" s="36">
        <f t="shared" si="4"/>
        <v>1.014915412483288</v>
      </c>
      <c r="M15" s="36">
        <f t="shared" si="4"/>
        <v>0.8036952199930264</v>
      </c>
      <c r="N15" s="36">
        <f t="shared" si="4"/>
        <v>0.36925368771189826</v>
      </c>
      <c r="O15" s="36">
        <f t="shared" si="4"/>
        <v>0.1726748949283416</v>
      </c>
      <c r="P15" s="36"/>
      <c r="Q15" s="36"/>
      <c r="R15" s="36"/>
      <c r="S15" s="36"/>
      <c r="T15" s="36"/>
      <c r="U15" s="36"/>
      <c r="V15" s="36"/>
      <c r="W15" s="36"/>
      <c r="X15" s="37"/>
      <c r="Y15" s="1"/>
    </row>
    <row r="16" spans="1:25" ht="12.75">
      <c r="A16" s="1"/>
      <c r="B16" s="2" t="s">
        <v>22</v>
      </c>
      <c r="C16" s="35">
        <f aca="true" t="shared" si="5" ref="C16:O16">C12*0.001/$C$7</f>
        <v>0</v>
      </c>
      <c r="D16" s="36">
        <f t="shared" si="5"/>
        <v>0.11035220444761909</v>
      </c>
      <c r="E16" s="36">
        <f t="shared" si="5"/>
        <v>0.2710170348707433</v>
      </c>
      <c r="F16" s="36">
        <f t="shared" si="5"/>
        <v>0.42217695663180743</v>
      </c>
      <c r="G16" s="36">
        <f t="shared" si="5"/>
        <v>0.5662081968963216</v>
      </c>
      <c r="H16" s="36">
        <f t="shared" si="5"/>
        <v>0.7264611718197675</v>
      </c>
      <c r="I16" s="36">
        <f t="shared" si="5"/>
        <v>0.8657399577532516</v>
      </c>
      <c r="J16" s="36">
        <f t="shared" si="5"/>
        <v>1.037050357504911</v>
      </c>
      <c r="K16" s="36">
        <f t="shared" si="5"/>
        <v>1.1478144174522118</v>
      </c>
      <c r="L16" s="36">
        <f t="shared" si="5"/>
        <v>1.2391568045757073</v>
      </c>
      <c r="M16" s="36">
        <f t="shared" si="5"/>
        <v>1.31148937437508</v>
      </c>
      <c r="N16" s="36">
        <f t="shared" si="5"/>
        <v>1.3521072800233886</v>
      </c>
      <c r="O16" s="36">
        <f t="shared" si="5"/>
        <v>1.3693747695162226</v>
      </c>
      <c r="P16" s="36"/>
      <c r="Q16" s="36"/>
      <c r="R16" s="36"/>
      <c r="S16" s="36"/>
      <c r="T16" s="36"/>
      <c r="U16" s="36"/>
      <c r="V16" s="36"/>
      <c r="W16" s="36"/>
      <c r="X16" s="37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W21" sqref="W21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0</v>
      </c>
      <c r="D2" s="4">
        <v>10</v>
      </c>
      <c r="E2" s="4">
        <v>20</v>
      </c>
      <c r="F2" s="4">
        <v>30</v>
      </c>
      <c r="G2" s="4">
        <v>40</v>
      </c>
      <c r="H2" s="4">
        <v>52</v>
      </c>
      <c r="I2" s="4">
        <v>63</v>
      </c>
      <c r="J2" s="4">
        <v>73</v>
      </c>
      <c r="K2" s="4">
        <v>84</v>
      </c>
      <c r="L2" s="4">
        <v>95</v>
      </c>
      <c r="M2" s="4">
        <v>107</v>
      </c>
      <c r="N2" s="4">
        <v>118</v>
      </c>
      <c r="O2" s="4">
        <v>129</v>
      </c>
      <c r="P2" s="4">
        <v>141</v>
      </c>
      <c r="Q2" s="4">
        <v>154</v>
      </c>
      <c r="R2" s="4">
        <v>165</v>
      </c>
      <c r="S2" s="4">
        <v>177</v>
      </c>
      <c r="T2" s="4">
        <v>190</v>
      </c>
      <c r="U2" s="4">
        <v>203</v>
      </c>
      <c r="V2" s="4">
        <v>217</v>
      </c>
      <c r="W2" s="4"/>
      <c r="X2" s="5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/>
      <c r="X3" s="5"/>
      <c r="Y3" s="1"/>
    </row>
    <row r="4" spans="1:25" ht="12.75">
      <c r="A4" s="1"/>
      <c r="B4" s="2" t="s">
        <v>2</v>
      </c>
      <c r="C4" s="3">
        <v>38.59</v>
      </c>
      <c r="D4" s="4">
        <v>39.18</v>
      </c>
      <c r="E4" s="4">
        <v>40.14</v>
      </c>
      <c r="F4" s="4">
        <v>41.08</v>
      </c>
      <c r="G4" s="4">
        <v>41.97</v>
      </c>
      <c r="H4" s="4">
        <v>43.02</v>
      </c>
      <c r="I4" s="4">
        <v>43.9</v>
      </c>
      <c r="J4" s="4">
        <v>44.66</v>
      </c>
      <c r="K4" s="4">
        <v>45.45</v>
      </c>
      <c r="L4" s="4">
        <v>46.18</v>
      </c>
      <c r="M4" s="4">
        <v>46.87</v>
      </c>
      <c r="N4" s="4">
        <v>47.45</v>
      </c>
      <c r="O4" s="4">
        <v>47.92</v>
      </c>
      <c r="P4" s="4">
        <v>48.35</v>
      </c>
      <c r="Q4" s="4">
        <v>48.65</v>
      </c>
      <c r="R4" s="4">
        <v>48.84</v>
      </c>
      <c r="S4" s="4">
        <v>48.95</v>
      </c>
      <c r="T4" s="4">
        <v>49</v>
      </c>
      <c r="U4" s="4">
        <v>49.04</v>
      </c>
      <c r="V4" s="4">
        <v>49.06</v>
      </c>
      <c r="W4" s="4"/>
      <c r="X4" s="5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v>-0.003986836758364326</v>
      </c>
      <c r="G6" s="9" t="s">
        <v>5</v>
      </c>
      <c r="H6" s="10"/>
      <c r="I6" s="1"/>
      <c r="J6" s="11" t="s">
        <v>6</v>
      </c>
      <c r="K6" s="12"/>
      <c r="L6" s="13" t="s">
        <v>23</v>
      </c>
      <c r="M6" s="4">
        <v>9</v>
      </c>
      <c r="N6" s="14" t="s">
        <v>7</v>
      </c>
      <c r="O6" s="1"/>
      <c r="P6" s="15" t="s">
        <v>8</v>
      </c>
      <c r="Q6" s="16"/>
      <c r="R6" s="17">
        <v>0.08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9</v>
      </c>
      <c r="C7" s="18">
        <f>0.0932*0.0932*PI()/4</f>
        <v>0.006822156942829452</v>
      </c>
      <c r="D7" s="1"/>
      <c r="E7" s="19" t="s">
        <v>10</v>
      </c>
      <c r="F7" s="20"/>
      <c r="G7" s="21">
        <f>LINEST(E13:G13,E2:G2)</f>
        <v>8.233279881366136E-05</v>
      </c>
      <c r="H7" s="22"/>
      <c r="I7" s="1"/>
      <c r="J7" s="1"/>
      <c r="K7" s="1"/>
      <c r="L7" s="23" t="s">
        <v>24</v>
      </c>
      <c r="M7" s="4">
        <v>1800</v>
      </c>
      <c r="N7" s="14" t="s">
        <v>7</v>
      </c>
      <c r="O7" s="1"/>
      <c r="P7" s="1"/>
      <c r="Q7" s="1"/>
      <c r="R7" s="24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11</v>
      </c>
      <c r="M8" s="4">
        <v>600</v>
      </c>
      <c r="N8" s="14" t="s">
        <v>7</v>
      </c>
      <c r="O8" s="1"/>
      <c r="P8" s="15" t="s">
        <v>12</v>
      </c>
      <c r="Q8" s="25"/>
      <c r="R8" s="26" t="s">
        <v>25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13</v>
      </c>
      <c r="C9" s="27">
        <v>36704</v>
      </c>
      <c r="D9" s="1"/>
      <c r="E9" s="15" t="s">
        <v>14</v>
      </c>
      <c r="F9" s="16"/>
      <c r="G9" s="42" t="s">
        <v>27</v>
      </c>
      <c r="H9" s="28"/>
      <c r="I9" s="1"/>
      <c r="J9" s="1"/>
      <c r="K9" s="1"/>
      <c r="L9" s="23" t="s">
        <v>15</v>
      </c>
      <c r="M9" s="4">
        <v>330</v>
      </c>
      <c r="N9" s="14" t="s">
        <v>7</v>
      </c>
      <c r="O9" s="1"/>
      <c r="P9" s="15" t="s">
        <v>16</v>
      </c>
      <c r="Q9" s="25"/>
      <c r="R9" s="29">
        <v>0.4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0" t="s">
        <v>17</v>
      </c>
      <c r="C11" s="31">
        <f aca="true" t="shared" si="0" ref="C11:O11">C4+C3</f>
        <v>38.59</v>
      </c>
      <c r="D11" s="32">
        <f t="shared" si="0"/>
        <v>39.18</v>
      </c>
      <c r="E11" s="32">
        <f t="shared" si="0"/>
        <v>40.14</v>
      </c>
      <c r="F11" s="32">
        <f t="shared" si="0"/>
        <v>41.08</v>
      </c>
      <c r="G11" s="32">
        <f t="shared" si="0"/>
        <v>41.97</v>
      </c>
      <c r="H11" s="32">
        <f t="shared" si="0"/>
        <v>43.02</v>
      </c>
      <c r="I11" s="32">
        <f t="shared" si="0"/>
        <v>43.9</v>
      </c>
      <c r="J11" s="32">
        <f t="shared" si="0"/>
        <v>44.66</v>
      </c>
      <c r="K11" s="32">
        <f t="shared" si="0"/>
        <v>45.45</v>
      </c>
      <c r="L11" s="32">
        <f t="shared" si="0"/>
        <v>46.18</v>
      </c>
      <c r="M11" s="32">
        <f t="shared" si="0"/>
        <v>46.87</v>
      </c>
      <c r="N11" s="32">
        <f t="shared" si="0"/>
        <v>47.45</v>
      </c>
      <c r="O11" s="32">
        <f t="shared" si="0"/>
        <v>47.92</v>
      </c>
      <c r="P11" s="32">
        <f aca="true" t="shared" si="1" ref="P11:V11">P4+P3</f>
        <v>48.35</v>
      </c>
      <c r="Q11" s="32">
        <f t="shared" si="1"/>
        <v>48.65</v>
      </c>
      <c r="R11" s="32">
        <f t="shared" si="1"/>
        <v>48.84</v>
      </c>
      <c r="S11" s="32">
        <f t="shared" si="1"/>
        <v>48.95</v>
      </c>
      <c r="T11" s="32">
        <f t="shared" si="1"/>
        <v>49</v>
      </c>
      <c r="U11" s="32">
        <f t="shared" si="1"/>
        <v>49.04</v>
      </c>
      <c r="V11" s="32">
        <f t="shared" si="1"/>
        <v>49.06</v>
      </c>
      <c r="W11" s="32"/>
      <c r="X11" s="33"/>
      <c r="Y11" s="1"/>
    </row>
    <row r="12" spans="1:25" ht="12.75">
      <c r="A12" s="1"/>
      <c r="B12" s="34" t="s">
        <v>18</v>
      </c>
      <c r="C12" s="35">
        <f aca="true" t="shared" si="2" ref="C12:O12">C4-$C$4-$F$6*C2</f>
        <v>0</v>
      </c>
      <c r="D12" s="36">
        <f t="shared" si="2"/>
        <v>0.6298683675836396</v>
      </c>
      <c r="E12" s="36">
        <f t="shared" si="2"/>
        <v>1.6297367351672838</v>
      </c>
      <c r="F12" s="36">
        <f t="shared" si="2"/>
        <v>2.609605102750925</v>
      </c>
      <c r="G12" s="36">
        <f t="shared" si="2"/>
        <v>3.5394734703345687</v>
      </c>
      <c r="H12" s="36">
        <f t="shared" si="2"/>
        <v>4.637315511434944</v>
      </c>
      <c r="I12" s="36">
        <f t="shared" si="2"/>
        <v>5.561170715776948</v>
      </c>
      <c r="J12" s="36">
        <f t="shared" si="2"/>
        <v>6.361039083360589</v>
      </c>
      <c r="K12" s="36">
        <f t="shared" si="2"/>
        <v>7.194894287702603</v>
      </c>
      <c r="L12" s="36">
        <f t="shared" si="2"/>
        <v>7.968749492044608</v>
      </c>
      <c r="M12" s="36">
        <f t="shared" si="2"/>
        <v>8.706591533144977</v>
      </c>
      <c r="N12" s="36">
        <f t="shared" si="2"/>
        <v>9.330446737486989</v>
      </c>
      <c r="O12" s="36">
        <f t="shared" si="2"/>
        <v>9.844301941828997</v>
      </c>
      <c r="P12" s="36">
        <f aca="true" t="shared" si="3" ref="P12:V12">P4-$C$4-$F$6*P2</f>
        <v>10.322143982929369</v>
      </c>
      <c r="Q12" s="36">
        <f t="shared" si="3"/>
        <v>10.673972860788101</v>
      </c>
      <c r="R12" s="36">
        <f t="shared" si="3"/>
        <v>10.907828065130113</v>
      </c>
      <c r="S12" s="36">
        <f t="shared" si="3"/>
        <v>11.065670106230485</v>
      </c>
      <c r="T12" s="36">
        <f t="shared" si="3"/>
        <v>11.16749898408922</v>
      </c>
      <c r="U12" s="36">
        <f t="shared" si="3"/>
        <v>11.259327861947954</v>
      </c>
      <c r="V12" s="36">
        <f t="shared" si="3"/>
        <v>11.335143576565057</v>
      </c>
      <c r="W12" s="36"/>
      <c r="X12" s="37"/>
      <c r="Y12" s="1"/>
    </row>
    <row r="13" spans="1:25" ht="12.75">
      <c r="A13" s="1"/>
      <c r="B13" s="34" t="s">
        <v>19</v>
      </c>
      <c r="C13" s="38">
        <f aca="true" t="shared" si="4" ref="C13:O13">C12*0.000001/$C$7/$C$6</f>
        <v>0</v>
      </c>
      <c r="D13" s="39">
        <f t="shared" si="4"/>
        <v>0.000543099209774698</v>
      </c>
      <c r="E13" s="39">
        <f t="shared" si="4"/>
        <v>0.0014052281056845027</v>
      </c>
      <c r="F13" s="39">
        <f t="shared" si="4"/>
        <v>0.0022501121536951103</v>
      </c>
      <c r="G13" s="39">
        <f t="shared" si="4"/>
        <v>0.003051884081957733</v>
      </c>
      <c r="H13" s="39">
        <f t="shared" si="4"/>
        <v>0.003998490032763608</v>
      </c>
      <c r="I13" s="39">
        <f t="shared" si="4"/>
        <v>0.0047950771567514755</v>
      </c>
      <c r="J13" s="39">
        <f t="shared" si="4"/>
        <v>0.00548475757366933</v>
      </c>
      <c r="K13" s="39">
        <f t="shared" si="4"/>
        <v>0.00620374288211083</v>
      </c>
      <c r="L13" s="39">
        <f t="shared" si="4"/>
        <v>0.006870993646854736</v>
      </c>
      <c r="M13" s="39">
        <f t="shared" si="4"/>
        <v>0.0075071923354751</v>
      </c>
      <c r="N13" s="39">
        <f t="shared" si="4"/>
        <v>0.008045106740975052</v>
      </c>
      <c r="O13" s="39">
        <f t="shared" si="4"/>
        <v>0.008488174483029432</v>
      </c>
      <c r="P13" s="39">
        <f aca="true" t="shared" si="5" ref="P13:V13">P12*0.000001/$C$7/$C$6</f>
        <v>0.008900190148960267</v>
      </c>
      <c r="Q13" s="39">
        <f t="shared" si="5"/>
        <v>0.009203551923221177</v>
      </c>
      <c r="R13" s="39">
        <f t="shared" si="5"/>
        <v>0.009405191794686832</v>
      </c>
      <c r="S13" s="39">
        <f t="shared" si="5"/>
        <v>0.009541289894230549</v>
      </c>
      <c r="T13" s="39">
        <f t="shared" si="5"/>
        <v>0.009629091069751527</v>
      </c>
      <c r="U13" s="39">
        <f t="shared" si="5"/>
        <v>0.00970826982132291</v>
      </c>
      <c r="V13" s="39">
        <f t="shared" si="5"/>
        <v>0.009773641344669943</v>
      </c>
      <c r="W13" s="39"/>
      <c r="X13" s="40"/>
      <c r="Y13" s="1"/>
    </row>
    <row r="14" spans="1:25" ht="12.75">
      <c r="A14" s="1"/>
      <c r="B14" s="2" t="s">
        <v>20</v>
      </c>
      <c r="C14" s="35">
        <v>0</v>
      </c>
      <c r="D14" s="36">
        <f aca="true" t="shared" si="6" ref="D14:O14">(D2+C2)/2</f>
        <v>5</v>
      </c>
      <c r="E14" s="36">
        <f t="shared" si="6"/>
        <v>15</v>
      </c>
      <c r="F14" s="36">
        <f t="shared" si="6"/>
        <v>25</v>
      </c>
      <c r="G14" s="36">
        <f t="shared" si="6"/>
        <v>35</v>
      </c>
      <c r="H14" s="36">
        <f t="shared" si="6"/>
        <v>46</v>
      </c>
      <c r="I14" s="36">
        <f t="shared" si="6"/>
        <v>57.5</v>
      </c>
      <c r="J14" s="36">
        <f t="shared" si="6"/>
        <v>68</v>
      </c>
      <c r="K14" s="36">
        <f t="shared" si="6"/>
        <v>78.5</v>
      </c>
      <c r="L14" s="36">
        <f t="shared" si="6"/>
        <v>89.5</v>
      </c>
      <c r="M14" s="36">
        <f t="shared" si="6"/>
        <v>101</v>
      </c>
      <c r="N14" s="36">
        <f t="shared" si="6"/>
        <v>112.5</v>
      </c>
      <c r="O14" s="36">
        <f t="shared" si="6"/>
        <v>123.5</v>
      </c>
      <c r="P14" s="36">
        <f aca="true" t="shared" si="7" ref="P14:V14">(P2+O2)/2</f>
        <v>135</v>
      </c>
      <c r="Q14" s="36">
        <f t="shared" si="7"/>
        <v>147.5</v>
      </c>
      <c r="R14" s="36">
        <f t="shared" si="7"/>
        <v>159.5</v>
      </c>
      <c r="S14" s="36">
        <f t="shared" si="7"/>
        <v>171</v>
      </c>
      <c r="T14" s="36">
        <f t="shared" si="7"/>
        <v>183.5</v>
      </c>
      <c r="U14" s="36">
        <f t="shared" si="7"/>
        <v>196.5</v>
      </c>
      <c r="V14" s="36">
        <f t="shared" si="7"/>
        <v>210</v>
      </c>
      <c r="W14" s="36"/>
      <c r="X14" s="37"/>
      <c r="Y14" s="1"/>
    </row>
    <row r="15" spans="1:25" ht="12.75">
      <c r="A15" s="1"/>
      <c r="B15" s="2" t="s">
        <v>21</v>
      </c>
      <c r="C15" s="35">
        <v>0</v>
      </c>
      <c r="D15" s="36">
        <f aca="true" t="shared" si="8" ref="D15:O15">(D13-C13)/(D2-C2)*100000*$C$6</f>
        <v>0.9232686566169865</v>
      </c>
      <c r="E15" s="36">
        <f t="shared" si="8"/>
        <v>1.4656191230466682</v>
      </c>
      <c r="F15" s="36">
        <f t="shared" si="8"/>
        <v>1.436302881618033</v>
      </c>
      <c r="G15" s="36">
        <f t="shared" si="8"/>
        <v>1.3630122780464589</v>
      </c>
      <c r="H15" s="36">
        <f t="shared" si="8"/>
        <v>1.3410250969749897</v>
      </c>
      <c r="I15" s="36">
        <f t="shared" si="8"/>
        <v>1.2310891916176132</v>
      </c>
      <c r="J15" s="36">
        <f t="shared" si="8"/>
        <v>1.1724567087603521</v>
      </c>
      <c r="K15" s="36">
        <f t="shared" si="8"/>
        <v>1.1111591130459546</v>
      </c>
      <c r="L15" s="36">
        <f t="shared" si="8"/>
        <v>1.031205727331492</v>
      </c>
      <c r="M15" s="36">
        <f t="shared" si="8"/>
        <v>0.9012814755455157</v>
      </c>
      <c r="N15" s="36">
        <f t="shared" si="8"/>
        <v>0.8313222630453801</v>
      </c>
      <c r="O15" s="36">
        <f t="shared" si="8"/>
        <v>0.6847410559022234</v>
      </c>
      <c r="P15" s="36">
        <f aca="true" t="shared" si="9" ref="P15:V15">(P13-O13)/(P2-O2)*100000*$C$6</f>
        <v>0.5836888600686825</v>
      </c>
      <c r="Q15" s="36">
        <f t="shared" si="9"/>
        <v>0.3967038586488834</v>
      </c>
      <c r="R15" s="36">
        <f t="shared" si="9"/>
        <v>0.31162525590146656</v>
      </c>
      <c r="S15" s="36">
        <f t="shared" si="9"/>
        <v>0.19280564102026498</v>
      </c>
      <c r="T15" s="36">
        <f t="shared" si="9"/>
        <v>0.11481692183512529</v>
      </c>
      <c r="U15" s="36">
        <f t="shared" si="9"/>
        <v>0.10354144436257705</v>
      </c>
      <c r="V15" s="36">
        <f t="shared" si="9"/>
        <v>0.07937970692139835</v>
      </c>
      <c r="W15" s="36"/>
      <c r="X15" s="37"/>
      <c r="Y15" s="1"/>
    </row>
    <row r="16" spans="1:25" ht="12.75">
      <c r="A16" s="1"/>
      <c r="B16" s="2" t="s">
        <v>22</v>
      </c>
      <c r="C16" s="35">
        <f aca="true" t="shared" si="10" ref="C16:O16">C12*0.001/$C$7</f>
        <v>0</v>
      </c>
      <c r="D16" s="36">
        <f t="shared" si="10"/>
        <v>0.09232686566169866</v>
      </c>
      <c r="E16" s="36">
        <f t="shared" si="10"/>
        <v>0.23888877796636548</v>
      </c>
      <c r="F16" s="36">
        <f t="shared" si="10"/>
        <v>0.3825190661281688</v>
      </c>
      <c r="G16" s="36">
        <f t="shared" si="10"/>
        <v>0.5188202939328147</v>
      </c>
      <c r="H16" s="36">
        <f t="shared" si="10"/>
        <v>0.6797433055698134</v>
      </c>
      <c r="I16" s="36">
        <f t="shared" si="10"/>
        <v>0.8151631166477509</v>
      </c>
      <c r="J16" s="36">
        <f t="shared" si="10"/>
        <v>0.9324087875237863</v>
      </c>
      <c r="K16" s="36">
        <f t="shared" si="10"/>
        <v>1.054636289958841</v>
      </c>
      <c r="L16" s="36">
        <f t="shared" si="10"/>
        <v>1.1680689199653054</v>
      </c>
      <c r="M16" s="36">
        <f t="shared" si="10"/>
        <v>1.2762226970307673</v>
      </c>
      <c r="N16" s="36">
        <f t="shared" si="10"/>
        <v>1.3676681459657594</v>
      </c>
      <c r="O16" s="36">
        <f t="shared" si="10"/>
        <v>1.4429896621150036</v>
      </c>
      <c r="P16" s="36">
        <f aca="true" t="shared" si="11" ref="P16:V16">P12*0.001/$C$7</f>
        <v>1.5130323253232454</v>
      </c>
      <c r="Q16" s="36">
        <f t="shared" si="11"/>
        <v>1.5646038269476001</v>
      </c>
      <c r="R16" s="36">
        <f t="shared" si="11"/>
        <v>1.5988826050967615</v>
      </c>
      <c r="S16" s="36">
        <f t="shared" si="11"/>
        <v>1.6220192820191937</v>
      </c>
      <c r="T16" s="36">
        <f t="shared" si="11"/>
        <v>1.63694548185776</v>
      </c>
      <c r="U16" s="36">
        <f t="shared" si="11"/>
        <v>1.6504058696248944</v>
      </c>
      <c r="V16" s="36">
        <f t="shared" si="11"/>
        <v>1.6615190285938908</v>
      </c>
      <c r="W16" s="36"/>
      <c r="X16" s="37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I11" sqref="I11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0</v>
      </c>
      <c r="D2" s="4">
        <v>7</v>
      </c>
      <c r="E2" s="4">
        <v>15</v>
      </c>
      <c r="F2" s="4">
        <v>22.5</v>
      </c>
      <c r="G2" s="4">
        <v>31.5</v>
      </c>
      <c r="H2" s="4">
        <v>40.5</v>
      </c>
      <c r="I2" s="4">
        <v>49.5</v>
      </c>
      <c r="J2" s="4">
        <v>60</v>
      </c>
      <c r="K2" s="4">
        <v>70.5</v>
      </c>
      <c r="L2" s="4">
        <v>80.5</v>
      </c>
      <c r="M2" s="4">
        <v>92.5</v>
      </c>
      <c r="N2" s="4">
        <v>104</v>
      </c>
      <c r="O2" s="4">
        <v>116</v>
      </c>
      <c r="P2" s="4">
        <v>127</v>
      </c>
      <c r="Q2" s="4">
        <v>137.5</v>
      </c>
      <c r="R2" s="4">
        <v>149</v>
      </c>
      <c r="S2" s="4">
        <v>160</v>
      </c>
      <c r="T2" s="4">
        <v>171</v>
      </c>
      <c r="U2" s="4">
        <v>182</v>
      </c>
      <c r="V2" s="4">
        <v>193</v>
      </c>
      <c r="W2" s="4"/>
      <c r="X2" s="5"/>
      <c r="Y2" s="1"/>
    </row>
    <row r="3" spans="1:25" ht="12.75">
      <c r="A3" s="1"/>
      <c r="B3" s="2" t="s">
        <v>1</v>
      </c>
      <c r="C3" s="3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/>
      <c r="X3" s="5"/>
      <c r="Y3" s="1"/>
    </row>
    <row r="4" spans="1:25" ht="12.75">
      <c r="A4" s="1"/>
      <c r="B4" s="2" t="s">
        <v>2</v>
      </c>
      <c r="C4" s="3">
        <v>38.85</v>
      </c>
      <c r="D4" s="4">
        <v>39.03</v>
      </c>
      <c r="E4" s="4">
        <v>39.46</v>
      </c>
      <c r="F4" s="4">
        <v>39.89</v>
      </c>
      <c r="G4" s="4">
        <v>40.36</v>
      </c>
      <c r="H4" s="4">
        <v>40.8</v>
      </c>
      <c r="I4" s="4">
        <v>41.26</v>
      </c>
      <c r="J4" s="4">
        <v>41.72</v>
      </c>
      <c r="K4" s="4">
        <v>42.15</v>
      </c>
      <c r="L4" s="4">
        <v>42.54</v>
      </c>
      <c r="M4" s="4">
        <v>42.93</v>
      </c>
      <c r="N4" s="4">
        <v>43.29</v>
      </c>
      <c r="O4" s="4">
        <v>43.59</v>
      </c>
      <c r="P4" s="4">
        <v>43.79</v>
      </c>
      <c r="Q4" s="4">
        <v>43.94</v>
      </c>
      <c r="R4" s="4">
        <v>44.06</v>
      </c>
      <c r="S4" s="4">
        <v>44.14</v>
      </c>
      <c r="T4" s="4">
        <v>44.18</v>
      </c>
      <c r="U4" s="4">
        <v>44.2</v>
      </c>
      <c r="V4" s="4">
        <v>44.19</v>
      </c>
      <c r="W4" s="4"/>
      <c r="X4" s="5"/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v>-0.0046265501212087844</v>
      </c>
      <c r="G6" s="9" t="s">
        <v>5</v>
      </c>
      <c r="H6" s="10"/>
      <c r="I6" s="1"/>
      <c r="J6" s="11" t="s">
        <v>6</v>
      </c>
      <c r="K6" s="12"/>
      <c r="L6" s="13" t="s">
        <v>23</v>
      </c>
      <c r="M6" s="4">
        <v>18</v>
      </c>
      <c r="N6" s="14" t="s">
        <v>7</v>
      </c>
      <c r="O6" s="1"/>
      <c r="P6" s="15" t="s">
        <v>8</v>
      </c>
      <c r="Q6" s="16"/>
      <c r="R6" s="17">
        <v>0.08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9</v>
      </c>
      <c r="C7" s="18">
        <f>0.0732*0.0732*PI()/4</f>
        <v>0.004208351855042743</v>
      </c>
      <c r="D7" s="1"/>
      <c r="E7" s="19" t="s">
        <v>10</v>
      </c>
      <c r="F7" s="20"/>
      <c r="G7" s="21">
        <f>LINEST(E13:G13,E2:G2)</f>
        <v>8.260242912137134E-05</v>
      </c>
      <c r="H7" s="22"/>
      <c r="I7" s="1"/>
      <c r="J7" s="1"/>
      <c r="K7" s="1"/>
      <c r="L7" s="23" t="s">
        <v>24</v>
      </c>
      <c r="M7" s="4">
        <v>1800</v>
      </c>
      <c r="N7" s="14" t="s">
        <v>7</v>
      </c>
      <c r="O7" s="1"/>
      <c r="P7" s="1"/>
      <c r="Q7" s="1"/>
      <c r="R7" s="24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11</v>
      </c>
      <c r="M8" s="4">
        <v>600</v>
      </c>
      <c r="N8" s="14" t="s">
        <v>7</v>
      </c>
      <c r="O8" s="1"/>
      <c r="P8" s="15" t="s">
        <v>12</v>
      </c>
      <c r="Q8" s="25"/>
      <c r="R8" s="26" t="s">
        <v>26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13</v>
      </c>
      <c r="C9" s="27">
        <v>36703</v>
      </c>
      <c r="D9" s="1"/>
      <c r="E9" s="15" t="s">
        <v>14</v>
      </c>
      <c r="F9" s="16"/>
      <c r="G9" s="41">
        <v>0.03</v>
      </c>
      <c r="H9" s="28"/>
      <c r="I9" s="1"/>
      <c r="J9" s="1"/>
      <c r="K9" s="1"/>
      <c r="L9" s="23" t="s">
        <v>15</v>
      </c>
      <c r="M9" s="4">
        <v>330</v>
      </c>
      <c r="N9" s="14" t="s">
        <v>7</v>
      </c>
      <c r="O9" s="1"/>
      <c r="P9" s="15" t="s">
        <v>16</v>
      </c>
      <c r="Q9" s="25"/>
      <c r="R9" s="29">
        <v>0.41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0" t="s">
        <v>17</v>
      </c>
      <c r="C11" s="31">
        <f aca="true" t="shared" si="0" ref="C11:V11">C4+C3</f>
        <v>38.85</v>
      </c>
      <c r="D11" s="32">
        <f t="shared" si="0"/>
        <v>39.03</v>
      </c>
      <c r="E11" s="32">
        <f t="shared" si="0"/>
        <v>39.46</v>
      </c>
      <c r="F11" s="32">
        <f t="shared" si="0"/>
        <v>39.89</v>
      </c>
      <c r="G11" s="32">
        <f t="shared" si="0"/>
        <v>40.36</v>
      </c>
      <c r="H11" s="32">
        <f t="shared" si="0"/>
        <v>40.8</v>
      </c>
      <c r="I11" s="32">
        <f t="shared" si="0"/>
        <v>41.26</v>
      </c>
      <c r="J11" s="32">
        <f t="shared" si="0"/>
        <v>41.72</v>
      </c>
      <c r="K11" s="32">
        <f t="shared" si="0"/>
        <v>42.15</v>
      </c>
      <c r="L11" s="32">
        <f t="shared" si="0"/>
        <v>42.54</v>
      </c>
      <c r="M11" s="32">
        <f t="shared" si="0"/>
        <v>42.93</v>
      </c>
      <c r="N11" s="32">
        <f t="shared" si="0"/>
        <v>43.29</v>
      </c>
      <c r="O11" s="32">
        <f t="shared" si="0"/>
        <v>43.59</v>
      </c>
      <c r="P11" s="32">
        <f t="shared" si="0"/>
        <v>43.79</v>
      </c>
      <c r="Q11" s="32">
        <f t="shared" si="0"/>
        <v>43.94</v>
      </c>
      <c r="R11" s="32">
        <f t="shared" si="0"/>
        <v>44.06</v>
      </c>
      <c r="S11" s="32">
        <f t="shared" si="0"/>
        <v>44.14</v>
      </c>
      <c r="T11" s="32">
        <f t="shared" si="0"/>
        <v>44.18</v>
      </c>
      <c r="U11" s="32">
        <f t="shared" si="0"/>
        <v>44.2</v>
      </c>
      <c r="V11" s="32">
        <f t="shared" si="0"/>
        <v>44.19</v>
      </c>
      <c r="W11" s="32"/>
      <c r="X11" s="33"/>
      <c r="Y11" s="1"/>
    </row>
    <row r="12" spans="1:25" ht="12.75">
      <c r="A12" s="1"/>
      <c r="B12" s="34" t="s">
        <v>18</v>
      </c>
      <c r="C12" s="35">
        <f aca="true" t="shared" si="1" ref="C12:V12">C4-$C$4-$F$6*C2</f>
        <v>0</v>
      </c>
      <c r="D12" s="36">
        <f t="shared" si="1"/>
        <v>0.2123858508484612</v>
      </c>
      <c r="E12" s="36">
        <f t="shared" si="1"/>
        <v>0.6793982518181312</v>
      </c>
      <c r="F12" s="36">
        <f t="shared" si="1"/>
        <v>1.1440973777271968</v>
      </c>
      <c r="G12" s="36">
        <f t="shared" si="1"/>
        <v>1.6557363288180746</v>
      </c>
      <c r="H12" s="36">
        <f t="shared" si="1"/>
        <v>2.1373752799089516</v>
      </c>
      <c r="I12" s="36">
        <f t="shared" si="1"/>
        <v>2.6390142309998312</v>
      </c>
      <c r="J12" s="36">
        <f t="shared" si="1"/>
        <v>3.1475930072725244</v>
      </c>
      <c r="K12" s="36">
        <f t="shared" si="1"/>
        <v>3.6261717835452165</v>
      </c>
      <c r="L12" s="36">
        <f t="shared" si="1"/>
        <v>4.062437284757305</v>
      </c>
      <c r="M12" s="36">
        <f t="shared" si="1"/>
        <v>4.5079558862118105</v>
      </c>
      <c r="N12" s="36">
        <f t="shared" si="1"/>
        <v>4.921161212605711</v>
      </c>
      <c r="O12" s="36">
        <f t="shared" si="1"/>
        <v>5.276679814060221</v>
      </c>
      <c r="P12" s="36">
        <f t="shared" si="1"/>
        <v>5.527571865393513</v>
      </c>
      <c r="Q12" s="36">
        <f t="shared" si="1"/>
        <v>5.726150641666204</v>
      </c>
      <c r="R12" s="36">
        <f t="shared" si="1"/>
        <v>5.89935596806011</v>
      </c>
      <c r="S12" s="36">
        <f t="shared" si="1"/>
        <v>6.0302480193934045</v>
      </c>
      <c r="T12" s="36">
        <f t="shared" si="1"/>
        <v>6.1211400707267005</v>
      </c>
      <c r="U12" s="36">
        <f t="shared" si="1"/>
        <v>6.1920321220600005</v>
      </c>
      <c r="V12" s="36">
        <f t="shared" si="1"/>
        <v>6.232924173393291</v>
      </c>
      <c r="W12" s="36"/>
      <c r="X12" s="37"/>
      <c r="Y12" s="1"/>
    </row>
    <row r="13" spans="1:25" ht="12.75">
      <c r="A13" s="1"/>
      <c r="B13" s="34" t="s">
        <v>19</v>
      </c>
      <c r="C13" s="38">
        <f aca="true" t="shared" si="2" ref="C13:V13">C12*0.000001/$C$7/$C$6</f>
        <v>0</v>
      </c>
      <c r="D13" s="39">
        <f t="shared" si="2"/>
        <v>0.00029686884021013583</v>
      </c>
      <c r="E13" s="39">
        <f t="shared" si="2"/>
        <v>0.0009496497542199795</v>
      </c>
      <c r="F13" s="39">
        <f t="shared" si="2"/>
        <v>0.0015991972170296364</v>
      </c>
      <c r="G13" s="39">
        <f t="shared" si="2"/>
        <v>0.002314356260863746</v>
      </c>
      <c r="H13" s="39">
        <f t="shared" si="2"/>
        <v>0.002987581884129934</v>
      </c>
      <c r="I13" s="39">
        <f t="shared" si="2"/>
        <v>0.0036887631211080726</v>
      </c>
      <c r="J13" s="39">
        <f t="shared" si="2"/>
        <v>0.004399644711686772</v>
      </c>
      <c r="K13" s="39">
        <f t="shared" si="2"/>
        <v>0.00506859288169755</v>
      </c>
      <c r="L13" s="39">
        <f t="shared" si="2"/>
        <v>0.005678396373084249</v>
      </c>
      <c r="M13" s="39">
        <f t="shared" si="2"/>
        <v>0.006301133669271695</v>
      </c>
      <c r="N13" s="39">
        <f t="shared" si="2"/>
        <v>0.0068787040936910335</v>
      </c>
      <c r="O13" s="39">
        <f t="shared" si="2"/>
        <v>0.007375641128174723</v>
      </c>
      <c r="P13" s="39">
        <f t="shared" si="2"/>
        <v>0.007726333191698295</v>
      </c>
      <c r="Q13" s="39">
        <f t="shared" si="2"/>
        <v>0.008003902769741816</v>
      </c>
      <c r="R13" s="39">
        <f t="shared" si="2"/>
        <v>0.008246005829617802</v>
      </c>
      <c r="S13" s="39">
        <f t="shared" si="2"/>
        <v>0.008428964210869697</v>
      </c>
      <c r="T13" s="39">
        <f t="shared" si="2"/>
        <v>0.0085560113646977</v>
      </c>
      <c r="U13" s="39">
        <f t="shared" si="2"/>
        <v>0.00865510290481376</v>
      </c>
      <c r="V13" s="39">
        <f t="shared" si="2"/>
        <v>0.00871226102436189</v>
      </c>
      <c r="W13" s="39"/>
      <c r="X13" s="40"/>
      <c r="Y13" s="1"/>
    </row>
    <row r="14" spans="1:25" ht="12.75">
      <c r="A14" s="1"/>
      <c r="B14" s="2" t="s">
        <v>20</v>
      </c>
      <c r="C14" s="35">
        <v>0</v>
      </c>
      <c r="D14" s="36">
        <f aca="true" t="shared" si="3" ref="D14:V14">(D2+C2)/2</f>
        <v>3.5</v>
      </c>
      <c r="E14" s="36">
        <f t="shared" si="3"/>
        <v>11</v>
      </c>
      <c r="F14" s="36">
        <f t="shared" si="3"/>
        <v>18.75</v>
      </c>
      <c r="G14" s="36">
        <f t="shared" si="3"/>
        <v>27</v>
      </c>
      <c r="H14" s="36">
        <f t="shared" si="3"/>
        <v>36</v>
      </c>
      <c r="I14" s="36">
        <f t="shared" si="3"/>
        <v>45</v>
      </c>
      <c r="J14" s="36">
        <f t="shared" si="3"/>
        <v>54.75</v>
      </c>
      <c r="K14" s="36">
        <f t="shared" si="3"/>
        <v>65.25</v>
      </c>
      <c r="L14" s="36">
        <f t="shared" si="3"/>
        <v>75.5</v>
      </c>
      <c r="M14" s="36">
        <f t="shared" si="3"/>
        <v>86.5</v>
      </c>
      <c r="N14" s="36">
        <f t="shared" si="3"/>
        <v>98.25</v>
      </c>
      <c r="O14" s="36">
        <f t="shared" si="3"/>
        <v>110</v>
      </c>
      <c r="P14" s="36">
        <f t="shared" si="3"/>
        <v>121.5</v>
      </c>
      <c r="Q14" s="36">
        <f t="shared" si="3"/>
        <v>132.25</v>
      </c>
      <c r="R14" s="36">
        <f t="shared" si="3"/>
        <v>143.25</v>
      </c>
      <c r="S14" s="36">
        <f t="shared" si="3"/>
        <v>154.5</v>
      </c>
      <c r="T14" s="36">
        <f t="shared" si="3"/>
        <v>165.5</v>
      </c>
      <c r="U14" s="36">
        <f t="shared" si="3"/>
        <v>176.5</v>
      </c>
      <c r="V14" s="36">
        <f t="shared" si="3"/>
        <v>187.5</v>
      </c>
      <c r="W14" s="36"/>
      <c r="X14" s="37"/>
      <c r="Y14" s="1"/>
    </row>
    <row r="15" spans="1:25" ht="12.75">
      <c r="A15" s="1"/>
      <c r="B15" s="2" t="s">
        <v>21</v>
      </c>
      <c r="C15" s="35">
        <v>0</v>
      </c>
      <c r="D15" s="36">
        <f aca="true" t="shared" si="4" ref="D15:V15">(D13-C13)/(D2-C2)*100000*$C$6</f>
        <v>0.7209671833674728</v>
      </c>
      <c r="E15" s="36">
        <f t="shared" si="4"/>
        <v>1.387159442270918</v>
      </c>
      <c r="F15" s="36">
        <f t="shared" si="4"/>
        <v>1.4723075823685554</v>
      </c>
      <c r="G15" s="36">
        <f t="shared" si="4"/>
        <v>1.3508559716866517</v>
      </c>
      <c r="H15" s="36">
        <f t="shared" si="4"/>
        <v>1.2716483995027998</v>
      </c>
      <c r="I15" s="36">
        <f t="shared" si="4"/>
        <v>1.3244534476253726</v>
      </c>
      <c r="J15" s="36">
        <f t="shared" si="4"/>
        <v>1.150951146651228</v>
      </c>
      <c r="K15" s="36">
        <f t="shared" si="4"/>
        <v>1.0830589419222119</v>
      </c>
      <c r="L15" s="36">
        <f t="shared" si="4"/>
        <v>1.0366659353573877</v>
      </c>
      <c r="M15" s="36">
        <f t="shared" si="4"/>
        <v>0.882211169598882</v>
      </c>
      <c r="N15" s="36">
        <f t="shared" si="4"/>
        <v>0.8537997578372831</v>
      </c>
      <c r="O15" s="36">
        <f t="shared" si="4"/>
        <v>0.7039941321852269</v>
      </c>
      <c r="P15" s="36">
        <f t="shared" si="4"/>
        <v>0.5419786436273392</v>
      </c>
      <c r="Q15" s="36">
        <f t="shared" si="4"/>
        <v>0.44939836445141373</v>
      </c>
      <c r="R15" s="36">
        <f t="shared" si="4"/>
        <v>0.35789147981667585</v>
      </c>
      <c r="S15" s="36">
        <f t="shared" si="4"/>
        <v>0.28275386193474694</v>
      </c>
      <c r="T15" s="36">
        <f t="shared" si="4"/>
        <v>0.19634560137054907</v>
      </c>
      <c r="U15" s="36">
        <f t="shared" si="4"/>
        <v>0.15314147108845688</v>
      </c>
      <c r="V15" s="36">
        <f t="shared" si="4"/>
        <v>0.08833527566529172</v>
      </c>
      <c r="W15" s="36"/>
      <c r="X15" s="37"/>
      <c r="Y15" s="1"/>
    </row>
    <row r="16" spans="1:25" ht="12.75">
      <c r="A16" s="1"/>
      <c r="B16" s="2" t="s">
        <v>22</v>
      </c>
      <c r="C16" s="35">
        <f aca="true" t="shared" si="5" ref="C16:V16">C12*0.001/$C$7</f>
        <v>0</v>
      </c>
      <c r="D16" s="36">
        <f t="shared" si="5"/>
        <v>0.0504677028357231</v>
      </c>
      <c r="E16" s="36">
        <f t="shared" si="5"/>
        <v>0.16144045821739655</v>
      </c>
      <c r="F16" s="36">
        <f t="shared" si="5"/>
        <v>0.2718635268950382</v>
      </c>
      <c r="G16" s="36">
        <f t="shared" si="5"/>
        <v>0.3934405643468369</v>
      </c>
      <c r="H16" s="36">
        <f t="shared" si="5"/>
        <v>0.5078889203020889</v>
      </c>
      <c r="I16" s="36">
        <f t="shared" si="5"/>
        <v>0.6270897305883725</v>
      </c>
      <c r="J16" s="36">
        <f t="shared" si="5"/>
        <v>0.7479396009867514</v>
      </c>
      <c r="K16" s="36">
        <f t="shared" si="5"/>
        <v>0.8616607898885837</v>
      </c>
      <c r="L16" s="36">
        <f t="shared" si="5"/>
        <v>0.9653273834243224</v>
      </c>
      <c r="M16" s="36">
        <f t="shared" si="5"/>
        <v>1.0711927237761882</v>
      </c>
      <c r="N16" s="36">
        <f t="shared" si="5"/>
        <v>1.1693796959274756</v>
      </c>
      <c r="O16" s="36">
        <f t="shared" si="5"/>
        <v>1.2538589917897032</v>
      </c>
      <c r="P16" s="36">
        <f t="shared" si="5"/>
        <v>1.3134766425887103</v>
      </c>
      <c r="Q16" s="36">
        <f t="shared" si="5"/>
        <v>1.3606634708561092</v>
      </c>
      <c r="R16" s="36">
        <f t="shared" si="5"/>
        <v>1.4018209910350266</v>
      </c>
      <c r="S16" s="36">
        <f t="shared" si="5"/>
        <v>1.4329239158478484</v>
      </c>
      <c r="T16" s="36">
        <f t="shared" si="5"/>
        <v>1.454521931998609</v>
      </c>
      <c r="U16" s="36">
        <f t="shared" si="5"/>
        <v>1.4713674938183396</v>
      </c>
      <c r="V16" s="36">
        <f t="shared" si="5"/>
        <v>1.4810843741415214</v>
      </c>
      <c r="W16" s="36"/>
      <c r="X16" s="37"/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35"/>
  <sheetViews>
    <sheetView showGridLines="0" zoomScale="70" zoomScaleNormal="70" workbookViewId="0" topLeftCell="A1">
      <selection activeCell="J9" sqref="J9"/>
    </sheetView>
  </sheetViews>
  <sheetFormatPr defaultColWidth="11.421875" defaultRowHeight="12.75"/>
  <cols>
    <col min="1" max="1" width="1.421875" style="0" customWidth="1"/>
    <col min="2" max="2" width="13.7109375" style="0" customWidth="1"/>
    <col min="3" max="3" width="10.00390625" style="0" customWidth="1"/>
    <col min="4" max="4" width="7.7109375" style="0" customWidth="1"/>
    <col min="5" max="5" width="11.57421875" style="0" customWidth="1"/>
    <col min="6" max="6" width="8.7109375" style="0" customWidth="1"/>
    <col min="7" max="10" width="7.7109375" style="0" customWidth="1"/>
    <col min="11" max="11" width="9.140625" style="0" customWidth="1"/>
    <col min="12" max="12" width="10.421875" style="0" customWidth="1"/>
    <col min="13" max="26" width="7.7109375" style="0" customWidth="1"/>
  </cols>
  <sheetData>
    <row r="1" s="1" customFormat="1" ht="6.75" customHeight="1"/>
    <row r="2" spans="1:25" ht="12.75">
      <c r="A2" s="1"/>
      <c r="B2" s="2" t="s">
        <v>0</v>
      </c>
      <c r="C2" s="3">
        <v>0</v>
      </c>
      <c r="D2" s="4">
        <v>12</v>
      </c>
      <c r="E2" s="4">
        <v>21</v>
      </c>
      <c r="F2" s="4">
        <v>30</v>
      </c>
      <c r="G2" s="4">
        <v>40</v>
      </c>
      <c r="H2" s="4">
        <v>50</v>
      </c>
      <c r="I2" s="4">
        <v>60</v>
      </c>
      <c r="J2" s="4">
        <v>72</v>
      </c>
      <c r="K2" s="4">
        <v>83</v>
      </c>
      <c r="L2" s="4">
        <v>93</v>
      </c>
      <c r="M2" s="4">
        <v>104</v>
      </c>
      <c r="N2" s="4">
        <v>115</v>
      </c>
      <c r="O2" s="4">
        <v>127</v>
      </c>
      <c r="P2" s="4">
        <v>138</v>
      </c>
      <c r="Q2" s="4">
        <v>149</v>
      </c>
      <c r="R2" s="4">
        <v>161</v>
      </c>
      <c r="S2" s="4">
        <v>174</v>
      </c>
      <c r="T2" s="4">
        <v>185</v>
      </c>
      <c r="U2" s="4">
        <v>197</v>
      </c>
      <c r="V2" s="4">
        <v>210</v>
      </c>
      <c r="W2" s="4">
        <v>223</v>
      </c>
      <c r="X2" s="5">
        <v>236</v>
      </c>
      <c r="Y2" s="1"/>
    </row>
    <row r="3" spans="1:25" ht="12.75">
      <c r="A3" s="1"/>
      <c r="B3" s="2" t="s">
        <v>1</v>
      </c>
      <c r="C3" s="3">
        <v>0</v>
      </c>
      <c r="D3" s="4">
        <v>-0.8</v>
      </c>
      <c r="E3" s="4">
        <v>-1.7</v>
      </c>
      <c r="F3" s="4">
        <v>-2.6</v>
      </c>
      <c r="G3" s="4">
        <v>-3.5</v>
      </c>
      <c r="H3" s="4">
        <v>-4.4</v>
      </c>
      <c r="I3" s="4">
        <v>-5.3</v>
      </c>
      <c r="J3" s="4">
        <v>-6.2</v>
      </c>
      <c r="K3" s="4">
        <v>-7.1</v>
      </c>
      <c r="L3" s="4">
        <v>-7.8</v>
      </c>
      <c r="M3" s="4">
        <v>-8.4</v>
      </c>
      <c r="N3" s="4">
        <v>-9.1</v>
      </c>
      <c r="O3" s="4">
        <v>-9.7</v>
      </c>
      <c r="P3" s="4">
        <v>-10.1</v>
      </c>
      <c r="Q3" s="4">
        <v>-10.4</v>
      </c>
      <c r="R3" s="4">
        <v>-10.7</v>
      </c>
      <c r="S3" s="4">
        <v>-10.8</v>
      </c>
      <c r="T3" s="4">
        <v>-11</v>
      </c>
      <c r="U3" s="4">
        <v>-11.1</v>
      </c>
      <c r="V3" s="4">
        <v>-11.1</v>
      </c>
      <c r="W3" s="4">
        <v>-11.1</v>
      </c>
      <c r="X3" s="5">
        <v>-11.2</v>
      </c>
      <c r="Y3" s="1"/>
    </row>
    <row r="4" spans="1:25" ht="12.75">
      <c r="A4" s="1"/>
      <c r="B4" s="2" t="s">
        <v>2</v>
      </c>
      <c r="C4" s="3">
        <v>33.79</v>
      </c>
      <c r="D4" s="4">
        <v>34.45</v>
      </c>
      <c r="E4" s="4">
        <v>35.3</v>
      </c>
      <c r="F4" s="4">
        <v>36.19</v>
      </c>
      <c r="G4" s="4">
        <v>37.09</v>
      </c>
      <c r="H4" s="4">
        <v>37.94</v>
      </c>
      <c r="I4" s="4">
        <v>38.73</v>
      </c>
      <c r="J4" s="4">
        <v>39.63</v>
      </c>
      <c r="K4" s="4">
        <v>40.4</v>
      </c>
      <c r="L4" s="4">
        <v>41.09</v>
      </c>
      <c r="M4" s="4">
        <v>41.72</v>
      </c>
      <c r="N4" s="4">
        <v>42.31</v>
      </c>
      <c r="O4" s="4">
        <v>42.84</v>
      </c>
      <c r="P4" s="4">
        <v>43.23</v>
      </c>
      <c r="Q4" s="4">
        <v>43.51</v>
      </c>
      <c r="R4" s="4">
        <v>43.72</v>
      </c>
      <c r="S4" s="4">
        <v>43.85</v>
      </c>
      <c r="T4" s="4">
        <v>43.94</v>
      </c>
      <c r="U4" s="4">
        <v>43.99</v>
      </c>
      <c r="V4" s="4">
        <v>44.01</v>
      </c>
      <c r="W4" s="4">
        <v>43.99</v>
      </c>
      <c r="X4" s="5">
        <v>43.98</v>
      </c>
      <c r="Y4" s="1"/>
    </row>
    <row r="5" spans="1:25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4.25">
      <c r="A6" s="1"/>
      <c r="B6" s="6" t="s">
        <v>3</v>
      </c>
      <c r="C6" s="7">
        <v>0.17</v>
      </c>
      <c r="D6" s="1"/>
      <c r="E6" s="2" t="s">
        <v>4</v>
      </c>
      <c r="F6" s="8">
        <f>LINEST(C11:X11,C2:X2)</f>
        <v>-0.003986836758364326</v>
      </c>
      <c r="G6" s="9" t="s">
        <v>5</v>
      </c>
      <c r="H6" s="10"/>
      <c r="I6" s="1"/>
      <c r="J6" s="11" t="s">
        <v>6</v>
      </c>
      <c r="K6" s="12"/>
      <c r="L6" s="13" t="s">
        <v>23</v>
      </c>
      <c r="M6" s="4">
        <v>30</v>
      </c>
      <c r="N6" s="14" t="s">
        <v>7</v>
      </c>
      <c r="O6" s="1"/>
      <c r="P6" s="15" t="s">
        <v>8</v>
      </c>
      <c r="Q6" s="16"/>
      <c r="R6" s="17">
        <v>0.08</v>
      </c>
      <c r="S6" s="1"/>
      <c r="T6" s="1"/>
      <c r="U6" s="1"/>
      <c r="V6" s="1"/>
      <c r="W6" s="1"/>
      <c r="X6" s="1"/>
      <c r="Y6" s="1"/>
    </row>
    <row r="7" spans="1:25" ht="14.25">
      <c r="A7" s="1"/>
      <c r="B7" s="6" t="s">
        <v>9</v>
      </c>
      <c r="C7" s="18">
        <f>0.0932*0.0932*PI()/4</f>
        <v>0.006822156942829452</v>
      </c>
      <c r="D7" s="1"/>
      <c r="E7" s="19" t="s">
        <v>10</v>
      </c>
      <c r="F7" s="20"/>
      <c r="G7" s="21">
        <f>LINEST(E13:G13,E2:G2)</f>
        <v>8.460294622622197E-05</v>
      </c>
      <c r="H7" s="22"/>
      <c r="I7" s="1"/>
      <c r="J7" s="1"/>
      <c r="K7" s="1"/>
      <c r="L7" s="23" t="s">
        <v>24</v>
      </c>
      <c r="M7" s="4">
        <v>1800</v>
      </c>
      <c r="N7" s="14" t="s">
        <v>7</v>
      </c>
      <c r="O7" s="1"/>
      <c r="P7" s="1"/>
      <c r="Q7" s="1"/>
      <c r="R7" s="24"/>
      <c r="S7" s="1"/>
      <c r="T7" s="1"/>
      <c r="U7" s="1"/>
      <c r="V7" s="1"/>
      <c r="W7" s="1"/>
      <c r="X7" s="1"/>
      <c r="Y7" s="1"/>
    </row>
    <row r="8" spans="1:2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11</v>
      </c>
      <c r="M8" s="4">
        <v>600</v>
      </c>
      <c r="N8" s="14" t="s">
        <v>7</v>
      </c>
      <c r="O8" s="1"/>
      <c r="P8" s="15" t="s">
        <v>12</v>
      </c>
      <c r="Q8" s="25"/>
      <c r="R8" s="26" t="s">
        <v>25</v>
      </c>
      <c r="S8" s="1"/>
      <c r="T8" s="1"/>
      <c r="U8" s="1"/>
      <c r="V8" s="1"/>
      <c r="W8" s="1"/>
      <c r="X8" s="1"/>
      <c r="Y8" s="1"/>
    </row>
    <row r="9" spans="1:25" ht="12.75">
      <c r="A9" s="1"/>
      <c r="B9" s="15" t="s">
        <v>13</v>
      </c>
      <c r="C9" s="27">
        <v>36704</v>
      </c>
      <c r="D9" s="1"/>
      <c r="E9" s="15" t="s">
        <v>14</v>
      </c>
      <c r="F9" s="16"/>
      <c r="G9" s="41">
        <v>0.05</v>
      </c>
      <c r="H9" s="28"/>
      <c r="I9" s="1"/>
      <c r="J9" s="1"/>
      <c r="K9" s="1"/>
      <c r="L9" s="23" t="s">
        <v>15</v>
      </c>
      <c r="M9" s="4">
        <v>330</v>
      </c>
      <c r="N9" s="14" t="s">
        <v>7</v>
      </c>
      <c r="O9" s="1"/>
      <c r="P9" s="15" t="s">
        <v>16</v>
      </c>
      <c r="Q9" s="25"/>
      <c r="R9" s="29">
        <v>0.4</v>
      </c>
      <c r="S9" s="1"/>
      <c r="T9" s="1"/>
      <c r="U9" s="1"/>
      <c r="V9" s="1"/>
      <c r="W9" s="1"/>
      <c r="X9" s="1"/>
      <c r="Y9" s="1"/>
    </row>
    <row r="10" spans="1:25" ht="9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>
      <c r="A11" s="1"/>
      <c r="B11" s="30" t="s">
        <v>17</v>
      </c>
      <c r="C11" s="31">
        <f aca="true" t="shared" si="0" ref="C11:L11">C4+C3</f>
        <v>33.79</v>
      </c>
      <c r="D11" s="32">
        <f t="shared" si="0"/>
        <v>33.650000000000006</v>
      </c>
      <c r="E11" s="32">
        <f t="shared" si="0"/>
        <v>33.599999999999994</v>
      </c>
      <c r="F11" s="32">
        <f t="shared" si="0"/>
        <v>33.589999999999996</v>
      </c>
      <c r="G11" s="32">
        <f t="shared" si="0"/>
        <v>33.59</v>
      </c>
      <c r="H11" s="32">
        <f t="shared" si="0"/>
        <v>33.54</v>
      </c>
      <c r="I11" s="32">
        <f t="shared" si="0"/>
        <v>33.43</v>
      </c>
      <c r="J11" s="32">
        <f t="shared" si="0"/>
        <v>33.43</v>
      </c>
      <c r="K11" s="32">
        <f t="shared" si="0"/>
        <v>33.3</v>
      </c>
      <c r="L11" s="32">
        <f t="shared" si="0"/>
        <v>33.290000000000006</v>
      </c>
      <c r="M11" s="32">
        <f aca="true" t="shared" si="1" ref="M11:W11">M4+M3</f>
        <v>33.32</v>
      </c>
      <c r="N11" s="32">
        <f t="shared" si="1"/>
        <v>33.21</v>
      </c>
      <c r="O11" s="32">
        <f t="shared" si="1"/>
        <v>33.14</v>
      </c>
      <c r="P11" s="32">
        <f t="shared" si="1"/>
        <v>33.129999999999995</v>
      </c>
      <c r="Q11" s="32">
        <f t="shared" si="1"/>
        <v>33.11</v>
      </c>
      <c r="R11" s="32">
        <f t="shared" si="1"/>
        <v>33.019999999999996</v>
      </c>
      <c r="S11" s="32">
        <f t="shared" si="1"/>
        <v>33.05</v>
      </c>
      <c r="T11" s="32">
        <f t="shared" si="1"/>
        <v>32.94</v>
      </c>
      <c r="U11" s="32">
        <f t="shared" si="1"/>
        <v>32.89</v>
      </c>
      <c r="V11" s="32">
        <f t="shared" si="1"/>
        <v>32.91</v>
      </c>
      <c r="W11" s="32">
        <f t="shared" si="1"/>
        <v>32.89</v>
      </c>
      <c r="X11" s="33">
        <f>X4+X3</f>
        <v>32.78</v>
      </c>
      <c r="Y11" s="1"/>
    </row>
    <row r="12" spans="1:25" ht="12.75">
      <c r="A12" s="1"/>
      <c r="B12" s="34" t="s">
        <v>18</v>
      </c>
      <c r="C12" s="35">
        <f aca="true" t="shared" si="2" ref="C12:L12">C4-$C$4-$F$6*C2</f>
        <v>0</v>
      </c>
      <c r="D12" s="36">
        <f t="shared" si="2"/>
        <v>0.7078420411003756</v>
      </c>
      <c r="E12" s="36">
        <f t="shared" si="2"/>
        <v>1.5937235719256488</v>
      </c>
      <c r="F12" s="36">
        <f t="shared" si="2"/>
        <v>2.5196051027509285</v>
      </c>
      <c r="G12" s="36">
        <f t="shared" si="2"/>
        <v>3.4594734703345775</v>
      </c>
      <c r="H12" s="36">
        <f t="shared" si="2"/>
        <v>4.349341837918215</v>
      </c>
      <c r="I12" s="36">
        <f t="shared" si="2"/>
        <v>5.179210205501858</v>
      </c>
      <c r="J12" s="36">
        <f t="shared" si="2"/>
        <v>6.127052246602235</v>
      </c>
      <c r="K12" s="36">
        <f t="shared" si="2"/>
        <v>6.9409074509442386</v>
      </c>
      <c r="L12" s="36">
        <f t="shared" si="2"/>
        <v>7.670775818527886</v>
      </c>
      <c r="M12" s="36">
        <f aca="true" t="shared" si="3" ref="M12:W12">M4-$C$4-$F$6*M2</f>
        <v>8.344631022869889</v>
      </c>
      <c r="N12" s="36">
        <f t="shared" si="3"/>
        <v>8.978486227211901</v>
      </c>
      <c r="O12" s="36">
        <f t="shared" si="3"/>
        <v>9.556328268312274</v>
      </c>
      <c r="P12" s="36">
        <f t="shared" si="3"/>
        <v>9.990183472654275</v>
      </c>
      <c r="Q12" s="36">
        <f t="shared" si="3"/>
        <v>10.314038676996283</v>
      </c>
      <c r="R12" s="36">
        <f t="shared" si="3"/>
        <v>10.571880718096656</v>
      </c>
      <c r="S12" s="36">
        <f t="shared" si="3"/>
        <v>10.753709595955396</v>
      </c>
      <c r="T12" s="36">
        <f t="shared" si="3"/>
        <v>10.8875648002974</v>
      </c>
      <c r="U12" s="36">
        <f t="shared" si="3"/>
        <v>10.985406841397776</v>
      </c>
      <c r="V12" s="36">
        <f t="shared" si="3"/>
        <v>11.057235719256507</v>
      </c>
      <c r="W12" s="36">
        <f t="shared" si="3"/>
        <v>11.089064597115247</v>
      </c>
      <c r="X12" s="37">
        <f>X4-$C$4-$F$6*X2</f>
        <v>11.130893474973979</v>
      </c>
      <c r="Y12" s="1"/>
    </row>
    <row r="13" spans="1:25" ht="12.75">
      <c r="A13" s="1"/>
      <c r="B13" s="34" t="s">
        <v>19</v>
      </c>
      <c r="C13" s="38">
        <f aca="true" t="shared" si="4" ref="C13:L13">C12*0.000001/$C$7/$C$6</f>
        <v>0</v>
      </c>
      <c r="D13" s="39">
        <f t="shared" si="4"/>
        <v>0.0006103314167715771</v>
      </c>
      <c r="E13" s="39">
        <f t="shared" si="4"/>
        <v>0.0013741760295609595</v>
      </c>
      <c r="F13" s="39">
        <f t="shared" si="4"/>
        <v>0.0021725103381487368</v>
      </c>
      <c r="G13" s="39">
        <f t="shared" si="4"/>
        <v>0.0029829046903609613</v>
      </c>
      <c r="H13" s="39">
        <f t="shared" si="4"/>
        <v>0.003750186922825189</v>
      </c>
      <c r="I13" s="39">
        <f t="shared" si="4"/>
        <v>0.004465734611591838</v>
      </c>
      <c r="J13" s="39">
        <f t="shared" si="4"/>
        <v>0.005283004203153753</v>
      </c>
      <c r="K13" s="39">
        <f t="shared" si="4"/>
        <v>0.00598474466369605</v>
      </c>
      <c r="L13" s="39">
        <f t="shared" si="4"/>
        <v>0.006614068112966728</v>
      </c>
      <c r="M13" s="39">
        <f aca="true" t="shared" si="5" ref="M13:X13">M12*0.000001/$C$7/$C$6</f>
        <v>0.007195094638214661</v>
      </c>
      <c r="N13" s="39">
        <f t="shared" si="5"/>
        <v>0.007741631467664211</v>
      </c>
      <c r="O13" s="39">
        <f t="shared" si="5"/>
        <v>0.00823987137309102</v>
      </c>
      <c r="P13" s="39">
        <f t="shared" si="5"/>
        <v>0.008613959723548613</v>
      </c>
      <c r="Q13" s="39">
        <f t="shared" si="5"/>
        <v>0.008893201410560641</v>
      </c>
      <c r="R13" s="39">
        <f t="shared" si="5"/>
        <v>0.009115523749600334</v>
      </c>
      <c r="S13" s="39">
        <f t="shared" si="5"/>
        <v>0.009272304316718095</v>
      </c>
      <c r="T13" s="39">
        <f t="shared" si="5"/>
        <v>0.00938771994868777</v>
      </c>
      <c r="U13" s="39">
        <f t="shared" si="5"/>
        <v>0.009472083504533907</v>
      </c>
      <c r="V13" s="39">
        <f t="shared" si="5"/>
        <v>0.009534017408206091</v>
      </c>
      <c r="W13" s="39">
        <f t="shared" si="5"/>
        <v>0.00956146161607989</v>
      </c>
      <c r="X13" s="40">
        <f t="shared" si="5"/>
        <v>0.009597528247903282</v>
      </c>
      <c r="Y13" s="1"/>
    </row>
    <row r="14" spans="1:25" ht="12.75">
      <c r="A14" s="1"/>
      <c r="B14" s="2" t="s">
        <v>20</v>
      </c>
      <c r="C14" s="35">
        <v>0</v>
      </c>
      <c r="D14" s="36">
        <f aca="true" t="shared" si="6" ref="D14:L14">(D2+C2)/2</f>
        <v>6</v>
      </c>
      <c r="E14" s="36">
        <f t="shared" si="6"/>
        <v>16.5</v>
      </c>
      <c r="F14" s="36">
        <f t="shared" si="6"/>
        <v>25.5</v>
      </c>
      <c r="G14" s="36">
        <f t="shared" si="6"/>
        <v>35</v>
      </c>
      <c r="H14" s="36">
        <f t="shared" si="6"/>
        <v>45</v>
      </c>
      <c r="I14" s="36">
        <f t="shared" si="6"/>
        <v>55</v>
      </c>
      <c r="J14" s="36">
        <f t="shared" si="6"/>
        <v>66</v>
      </c>
      <c r="K14" s="36">
        <f t="shared" si="6"/>
        <v>77.5</v>
      </c>
      <c r="L14" s="36">
        <f t="shared" si="6"/>
        <v>88</v>
      </c>
      <c r="M14" s="36">
        <f aca="true" t="shared" si="7" ref="M14:W14">(M2+L2)/2</f>
        <v>98.5</v>
      </c>
      <c r="N14" s="36">
        <f t="shared" si="7"/>
        <v>109.5</v>
      </c>
      <c r="O14" s="36">
        <f t="shared" si="7"/>
        <v>121</v>
      </c>
      <c r="P14" s="36">
        <f t="shared" si="7"/>
        <v>132.5</v>
      </c>
      <c r="Q14" s="36">
        <f t="shared" si="7"/>
        <v>143.5</v>
      </c>
      <c r="R14" s="36">
        <f t="shared" si="7"/>
        <v>155</v>
      </c>
      <c r="S14" s="36">
        <f t="shared" si="7"/>
        <v>167.5</v>
      </c>
      <c r="T14" s="36">
        <f t="shared" si="7"/>
        <v>179.5</v>
      </c>
      <c r="U14" s="36">
        <f t="shared" si="7"/>
        <v>191</v>
      </c>
      <c r="V14" s="36">
        <f t="shared" si="7"/>
        <v>203.5</v>
      </c>
      <c r="W14" s="36">
        <f t="shared" si="7"/>
        <v>216.5</v>
      </c>
      <c r="X14" s="37">
        <f>(X2+W2)/2</f>
        <v>229.5</v>
      </c>
      <c r="Y14" s="1"/>
    </row>
    <row r="15" spans="1:25" ht="12.75">
      <c r="A15" s="1"/>
      <c r="B15" s="2" t="s">
        <v>21</v>
      </c>
      <c r="C15" s="35">
        <v>0</v>
      </c>
      <c r="D15" s="36">
        <f aca="true" t="shared" si="8" ref="D15:L15">(D13-C13)/(D2-C2)*100000*$C$6</f>
        <v>0.8646361737597343</v>
      </c>
      <c r="E15" s="36">
        <f t="shared" si="8"/>
        <v>1.4428176019355003</v>
      </c>
      <c r="F15" s="36">
        <f t="shared" si="8"/>
        <v>1.507964805110246</v>
      </c>
      <c r="G15" s="36">
        <f t="shared" si="8"/>
        <v>1.3776703987607817</v>
      </c>
      <c r="H15" s="36">
        <f t="shared" si="8"/>
        <v>1.3043797951891873</v>
      </c>
      <c r="I15" s="36">
        <f t="shared" si="8"/>
        <v>1.216431070903303</v>
      </c>
      <c r="J15" s="36">
        <f t="shared" si="8"/>
        <v>1.1577985880460473</v>
      </c>
      <c r="K15" s="36">
        <f t="shared" si="8"/>
        <v>1.084507984474458</v>
      </c>
      <c r="L15" s="36">
        <f t="shared" si="8"/>
        <v>1.0698498637601528</v>
      </c>
      <c r="M15" s="36">
        <f aca="true" t="shared" si="9" ref="M15:W15">(M13-L13)/(M2-L2)*100000*$C$6</f>
        <v>0.8979500844740782</v>
      </c>
      <c r="N15" s="36">
        <f t="shared" si="9"/>
        <v>0.8446478273311229</v>
      </c>
      <c r="O15" s="36">
        <f t="shared" si="9"/>
        <v>0.7058398660213118</v>
      </c>
      <c r="P15" s="36">
        <f t="shared" si="9"/>
        <v>0.5781365416162807</v>
      </c>
      <c r="Q15" s="36">
        <f t="shared" si="9"/>
        <v>0.4315553344731348</v>
      </c>
      <c r="R15" s="36">
        <f t="shared" si="9"/>
        <v>0.31495664697289794</v>
      </c>
      <c r="S15" s="36">
        <f t="shared" si="9"/>
        <v>0.20502074161553388</v>
      </c>
      <c r="T15" s="36">
        <f t="shared" si="9"/>
        <v>0.17836961304404347</v>
      </c>
      <c r="U15" s="36">
        <f t="shared" si="9"/>
        <v>0.11951503744869406</v>
      </c>
      <c r="V15" s="36">
        <f t="shared" si="9"/>
        <v>0.08099048941747149</v>
      </c>
      <c r="W15" s="36">
        <f t="shared" si="9"/>
        <v>0.035888579527276275</v>
      </c>
      <c r="X15" s="37">
        <f>(X13-W13)/(X2-W2)*100000*$C$6</f>
        <v>0.04716405699981999</v>
      </c>
      <c r="Y15" s="1"/>
    </row>
    <row r="16" spans="1:25" ht="12.75">
      <c r="A16" s="1"/>
      <c r="B16" s="2" t="s">
        <v>22</v>
      </c>
      <c r="C16" s="35">
        <f aca="true" t="shared" si="10" ref="C16:L16">C12*0.001/$C$7</f>
        <v>0</v>
      </c>
      <c r="D16" s="36">
        <f t="shared" si="10"/>
        <v>0.10375634085116812</v>
      </c>
      <c r="E16" s="36">
        <f t="shared" si="10"/>
        <v>0.23360992502536312</v>
      </c>
      <c r="F16" s="36">
        <f t="shared" si="10"/>
        <v>0.3693267574852854</v>
      </c>
      <c r="G16" s="36">
        <f t="shared" si="10"/>
        <v>0.5070937973613635</v>
      </c>
      <c r="H16" s="36">
        <f t="shared" si="10"/>
        <v>0.6375317768802823</v>
      </c>
      <c r="I16" s="36">
        <f t="shared" si="10"/>
        <v>0.7591748839706125</v>
      </c>
      <c r="J16" s="36">
        <f t="shared" si="10"/>
        <v>0.8981107145361381</v>
      </c>
      <c r="K16" s="36">
        <f t="shared" si="10"/>
        <v>1.0174065928283287</v>
      </c>
      <c r="L16" s="36">
        <f t="shared" si="10"/>
        <v>1.124391579204344</v>
      </c>
      <c r="M16" s="36">
        <f aca="true" t="shared" si="11" ref="M16:W16">M12*0.001/$C$7</f>
        <v>1.2231660884964923</v>
      </c>
      <c r="N16" s="36">
        <f t="shared" si="11"/>
        <v>1.3160773495029159</v>
      </c>
      <c r="O16" s="36">
        <f t="shared" si="11"/>
        <v>1.4007781334254734</v>
      </c>
      <c r="P16" s="36">
        <f t="shared" si="11"/>
        <v>1.4643731530032642</v>
      </c>
      <c r="Q16" s="36">
        <f t="shared" si="11"/>
        <v>1.5118442397953091</v>
      </c>
      <c r="R16" s="36">
        <f t="shared" si="11"/>
        <v>1.5496390374320568</v>
      </c>
      <c r="S16" s="36">
        <f t="shared" si="11"/>
        <v>1.5762917338420765</v>
      </c>
      <c r="T16" s="36">
        <f t="shared" si="11"/>
        <v>1.595912391276921</v>
      </c>
      <c r="U16" s="36">
        <f t="shared" si="11"/>
        <v>1.6102541957707643</v>
      </c>
      <c r="V16" s="36">
        <f t="shared" si="11"/>
        <v>1.6207829593950356</v>
      </c>
      <c r="W16" s="36">
        <f t="shared" si="11"/>
        <v>1.6254484747335816</v>
      </c>
      <c r="X16" s="37">
        <f>X12*0.001/$C$7</f>
        <v>1.6315798021435584</v>
      </c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&amp;L&amp;9Ecole Supérieure de l'Energie et des Matériaux&amp;C
&amp;"Arial,Gras"&amp;12Fiche d'essai de ressuage</oddHeader>
    <oddFooter>&amp;RL. JOSSERAND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d'Orléans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JOSSERAND</dc:creator>
  <cp:keywords/>
  <dc:description/>
  <cp:lastModifiedBy>L. JOSSERAND</cp:lastModifiedBy>
  <dcterms:created xsi:type="dcterms:W3CDTF">2002-05-21T12:17:07Z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