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5235" windowHeight="5310" activeTab="1"/>
  </bookViews>
  <sheets>
    <sheet name="Fig. 31" sheetId="1" r:id="rId1"/>
    <sheet name="Fig. 32&amp;33" sheetId="2" r:id="rId2"/>
  </sheets>
  <definedNames>
    <definedName name="solver_adj" localSheetId="0" hidden="1">'Fig. 31'!$D$2:$D$3</definedName>
    <definedName name="solver_adj" localSheetId="1" hidden="1">'Fig. 32&amp;33'!$D$30,'Fig. 32&amp;33'!$D$31,'Fig. 32&amp;33'!$F$30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'Fig. 31'!$D$17</definedName>
    <definedName name="solver_opt" localSheetId="1" hidden="1">'Fig. 32&amp;33'!$C$37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<sst xmlns="http://schemas.openxmlformats.org/spreadsheetml/2006/main" count="94" uniqueCount="44">
  <si>
    <t>M4</t>
  </si>
  <si>
    <t>Mortier pauvre retardé</t>
  </si>
  <si>
    <t>pression réelle</t>
  </si>
  <si>
    <t>compacité</t>
  </si>
  <si>
    <t>pression</t>
  </si>
  <si>
    <t>Is =</t>
  </si>
  <si>
    <t>M2</t>
  </si>
  <si>
    <t>Mortier de cendres</t>
  </si>
  <si>
    <t>M48</t>
  </si>
  <si>
    <t>Mortier de filler</t>
  </si>
  <si>
    <t>M3</t>
  </si>
  <si>
    <t>Mortier de ciment retardé</t>
  </si>
  <si>
    <t>Lyomer</t>
  </si>
  <si>
    <t>M53</t>
  </si>
  <si>
    <t>Béton</t>
  </si>
  <si>
    <t>M7</t>
  </si>
  <si>
    <t>Filler+opt 100</t>
  </si>
  <si>
    <t>3/8</t>
  </si>
  <si>
    <t>0/4</t>
  </si>
  <si>
    <t>0/2,5</t>
  </si>
  <si>
    <t>riche</t>
  </si>
  <si>
    <t>très riche</t>
  </si>
  <si>
    <r>
      <t>F</t>
    </r>
    <r>
      <rPr>
        <vertAlign val="subscript"/>
        <sz val="10"/>
        <color indexed="17"/>
        <rFont val="Arial"/>
        <family val="2"/>
      </rPr>
      <t>A</t>
    </r>
    <r>
      <rPr>
        <sz val="10"/>
        <color indexed="17"/>
        <rFont val="Arial"/>
        <family val="0"/>
      </rPr>
      <t xml:space="preserve"> =</t>
    </r>
  </si>
  <si>
    <r>
      <t xml:space="preserve">l </t>
    </r>
    <r>
      <rPr>
        <b/>
        <sz val="10"/>
        <color indexed="17"/>
        <rFont val="Arial"/>
        <family val="2"/>
      </rPr>
      <t>=</t>
    </r>
  </si>
  <si>
    <r>
      <t>Bilan de</t>
    </r>
    <r>
      <rPr>
        <sz val="10"/>
        <rFont val="Symbol"/>
        <family val="1"/>
      </rPr>
      <t xml:space="preserve"> l</t>
    </r>
  </si>
  <si>
    <t>C11</t>
  </si>
  <si>
    <t>Coulis de Filler</t>
  </si>
  <si>
    <r>
      <t>S</t>
    </r>
    <r>
      <rPr>
        <sz val="10"/>
        <color indexed="17"/>
        <rFont val="Times New Roman"/>
        <family val="1"/>
      </rPr>
      <t>b =</t>
    </r>
  </si>
  <si>
    <t>44,7% de C</t>
  </si>
  <si>
    <t>B53</t>
  </si>
  <si>
    <t>69,3% de C</t>
  </si>
  <si>
    <r>
      <t xml:space="preserve">Is pour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A</t>
    </r>
  </si>
  <si>
    <t>LYOMER C</t>
  </si>
  <si>
    <t>LYOMER A</t>
  </si>
  <si>
    <t>LYOMER B</t>
  </si>
  <si>
    <t>LYOMER D</t>
  </si>
  <si>
    <t>LYOMER E</t>
  </si>
  <si>
    <r>
      <t xml:space="preserve">F </t>
    </r>
    <r>
      <rPr>
        <sz val="10"/>
        <rFont val="Arial"/>
        <family val="2"/>
      </rPr>
      <t>pour Is = 9</t>
    </r>
  </si>
  <si>
    <t>sigma [bar]</t>
  </si>
  <si>
    <t>Mdl K = 9</t>
  </si>
  <si>
    <t>erreur</t>
  </si>
  <si>
    <t>err moyen</t>
  </si>
  <si>
    <t>err maxi</t>
  </si>
  <si>
    <t>Is Mdl moi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</si>
</sst>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  <numFmt numFmtId="184" formatCode="0.E+00"/>
    <numFmt numFmtId="185" formatCode="0.000000"/>
  </numFmts>
  <fonts count="2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7"/>
      <name val="Symbol"/>
      <family val="1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.75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b/>
      <sz val="10.5"/>
      <name val="Symbol"/>
      <family val="1"/>
    </font>
    <font>
      <b/>
      <vertAlign val="subscript"/>
      <sz val="10.5"/>
      <name val="Arial"/>
      <family val="2"/>
    </font>
    <font>
      <sz val="10"/>
      <color indexed="17"/>
      <name val="Times New Roman"/>
      <family val="1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" fontId="6" fillId="0" borderId="2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18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6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34">
    <cellStyle name="Normal" xfId="0"/>
    <cellStyle name="Comma" xfId="15"/>
    <cellStyle name="Comma [0]" xfId="16"/>
    <cellStyle name="Milliers [0]_B24" xfId="17"/>
    <cellStyle name="Milliers [0]_Figures IV.xls Graphique 1" xfId="18"/>
    <cellStyle name="Milliers [0]_juillet" xfId="19"/>
    <cellStyle name="Milliers [0]_Numériq.xls Graphique 1" xfId="20"/>
    <cellStyle name="Milliers [0]_Numériq.xls Graphique 2" xfId="21"/>
    <cellStyle name="Milliers [0]_Numériq.xls Graphique 3" xfId="22"/>
    <cellStyle name="Milliers [0]_Numériq.xls Graphique 4" xfId="23"/>
    <cellStyle name="Milliers_B24" xfId="24"/>
    <cellStyle name="Milliers_Figures IV.xls Graphique 1" xfId="25"/>
    <cellStyle name="Milliers_juillet" xfId="26"/>
    <cellStyle name="Milliers_Numériq.xls Graphique 1" xfId="27"/>
    <cellStyle name="Milliers_Numériq.xls Graphique 2" xfId="28"/>
    <cellStyle name="Milliers_Numériq.xls Graphique 3" xfId="29"/>
    <cellStyle name="Milliers_Numériq.xls Graphique 4" xfId="30"/>
    <cellStyle name="Currency" xfId="31"/>
    <cellStyle name="Currency [0]" xfId="32"/>
    <cellStyle name="Monétaire [0]_B24" xfId="33"/>
    <cellStyle name="Monétaire [0]_Figures IV.xls Graphique 1" xfId="34"/>
    <cellStyle name="Monétaire [0]_juillet" xfId="35"/>
    <cellStyle name="Monétaire [0]_Numériq.xls Graphique 1" xfId="36"/>
    <cellStyle name="Monétaire [0]_Numériq.xls Graphique 2" xfId="37"/>
    <cellStyle name="Monétaire [0]_Numériq.xls Graphique 3" xfId="38"/>
    <cellStyle name="Monétaire [0]_Numériq.xls Graphique 4" xfId="39"/>
    <cellStyle name="Monétaire_B24" xfId="40"/>
    <cellStyle name="Monétaire_Figures IV.xls Graphique 1" xfId="41"/>
    <cellStyle name="Monétaire_juillet" xfId="42"/>
    <cellStyle name="Monétaire_Numériq.xls Graphique 1" xfId="43"/>
    <cellStyle name="Monétaire_Numériq.xls Graphique 2" xfId="44"/>
    <cellStyle name="Monétaire_Numériq.xls Graphique 3" xfId="45"/>
    <cellStyle name="Monétaire_Numériq.xls Graphique 4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2825"/>
          <c:h val="0.94975"/>
        </c:manualLayout>
      </c:layout>
      <c:scatterChart>
        <c:scatterStyle val="lineMarker"/>
        <c:varyColors val="0"/>
        <c:ser>
          <c:idx val="10"/>
          <c:order val="0"/>
          <c:tx>
            <c:v>B53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31'!$C$33:$I$33</c:f>
              <c:numCache/>
            </c:numRef>
          </c:xVal>
          <c:yVal>
            <c:numRef>
              <c:f>'Fig. 31'!$C$34:$I$34</c:f>
              <c:numCache/>
            </c:numRef>
          </c:yVal>
          <c:smooth val="0"/>
        </c:ser>
        <c:ser>
          <c:idx val="8"/>
          <c:order val="1"/>
          <c:tx>
            <c:v>béton de filler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31'!$C$27:$K$27</c:f>
              <c:numCache/>
            </c:numRef>
          </c:xVal>
          <c:yVal>
            <c:numRef>
              <c:f>'Fig. 31'!$C$28:$K$28</c:f>
              <c:numCache/>
            </c:numRef>
          </c:yVal>
          <c:smooth val="0"/>
        </c:ser>
        <c:ser>
          <c:idx val="11"/>
          <c:order val="2"/>
          <c:tx>
            <c:v>Mdl 53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31'!$C$35:$D$35</c:f>
              <c:numCache/>
            </c:numRef>
          </c:xVal>
          <c:yVal>
            <c:numRef>
              <c:f>'Fig. 31'!$C$36:$D$36</c:f>
              <c:numCache/>
            </c:numRef>
          </c:yVal>
          <c:smooth val="0"/>
        </c:ser>
        <c:ser>
          <c:idx val="4"/>
          <c:order val="3"/>
          <c:tx>
            <c:strRef>
              <c:f>'Fig. 31'!$B$14</c:f>
              <c:strCache>
                <c:ptCount val="1"/>
                <c:pt idx="0">
                  <c:v>M48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'Fig. 31'!$C$15:$P$15</c:f>
              <c:numCache/>
            </c:numRef>
          </c:xVal>
          <c:yVal>
            <c:numRef>
              <c:f>'Fig. 31'!$C$16:$P$16</c:f>
              <c:numCache/>
            </c:numRef>
          </c:yVal>
          <c:smooth val="0"/>
        </c:ser>
        <c:ser>
          <c:idx val="2"/>
          <c:order val="4"/>
          <c:tx>
            <c:strRef>
              <c:f>'Fig. 31'!$B$8</c:f>
              <c:strCache>
                <c:ptCount val="1"/>
                <c:pt idx="0">
                  <c:v>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 31'!$C$9:$S$9</c:f>
              <c:numCache/>
            </c:numRef>
          </c:xVal>
          <c:yVal>
            <c:numRef>
              <c:f>'Fig. 31'!$C$10:$S$10</c:f>
              <c:numCache/>
            </c:numRef>
          </c:yVal>
          <c:smooth val="0"/>
        </c:ser>
        <c:ser>
          <c:idx val="6"/>
          <c:order val="5"/>
          <c:tx>
            <c:strRef>
              <c:f>'Fig. 31'!$B$20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31'!$C$21:$M$21</c:f>
              <c:numCache/>
            </c:numRef>
          </c:xVal>
          <c:yVal>
            <c:numRef>
              <c:f>'Fig. 31'!$C$22:$M$22</c:f>
              <c:numCache/>
            </c:numRef>
          </c:yVal>
          <c:smooth val="0"/>
        </c:ser>
        <c:ser>
          <c:idx val="0"/>
          <c:order val="6"/>
          <c:tx>
            <c:strRef>
              <c:f>'Fig. 31'!$B$2</c:f>
              <c:strCache>
                <c:ptCount val="1"/>
                <c:pt idx="0">
                  <c:v>M4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31'!$C$3:$I$3</c:f>
              <c:numCache/>
            </c:numRef>
          </c:xVal>
          <c:yVal>
            <c:numRef>
              <c:f>'Fig. 31'!$C$4:$I$4</c:f>
              <c:numCache/>
            </c:numRef>
          </c:yVal>
          <c:smooth val="0"/>
        </c:ser>
        <c:ser>
          <c:idx val="1"/>
          <c:order val="7"/>
          <c:tx>
            <c:v>Mdl4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31'!$C$5:$D$5</c:f>
              <c:numCache/>
            </c:numRef>
          </c:xVal>
          <c:yVal>
            <c:numRef>
              <c:f>'Fig. 31'!$C$6:$D$6</c:f>
              <c:numCache/>
            </c:numRef>
          </c:yVal>
          <c:smooth val="0"/>
        </c:ser>
        <c:ser>
          <c:idx val="3"/>
          <c:order val="8"/>
          <c:tx>
            <c:v>Mdl2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31'!$C$11:$D$11</c:f>
              <c:numCache/>
            </c:numRef>
          </c:xVal>
          <c:yVal>
            <c:numRef>
              <c:f>'Fig. 31'!$C$12:$D$12</c:f>
              <c:numCache/>
            </c:numRef>
          </c:yVal>
          <c:smooth val="0"/>
        </c:ser>
        <c:ser>
          <c:idx val="5"/>
          <c:order val="9"/>
          <c:tx>
            <c:v>Mdl48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31'!$C$17:$D$17</c:f>
              <c:numCache/>
            </c:numRef>
          </c:xVal>
          <c:yVal>
            <c:numRef>
              <c:f>'Fig. 31'!$C$18:$D$18</c:f>
              <c:numCache/>
            </c:numRef>
          </c:yVal>
          <c:smooth val="0"/>
        </c:ser>
        <c:ser>
          <c:idx val="7"/>
          <c:order val="10"/>
          <c:tx>
            <c:v>Mdl3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31'!$C$23:$D$23</c:f>
              <c:numCache/>
            </c:numRef>
          </c:xVal>
          <c:yVal>
            <c:numRef>
              <c:f>'Fig. 31'!$C$24:$D$24</c:f>
              <c:numCache/>
            </c:numRef>
          </c:yVal>
          <c:smooth val="0"/>
        </c:ser>
        <c:ser>
          <c:idx val="9"/>
          <c:order val="11"/>
          <c:tx>
            <c:v>Mdl ?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31'!$C$29:$D$29</c:f>
              <c:numCache/>
            </c:numRef>
          </c:xVal>
          <c:yVal>
            <c:numRef>
              <c:f>'Fig. 31'!$C$30:$D$30</c:f>
              <c:numCache/>
            </c:numRef>
          </c:yVal>
          <c:smooth val="0"/>
        </c:ser>
        <c:ser>
          <c:idx val="12"/>
          <c:order val="12"/>
          <c:tx>
            <c:v>C11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31'!$C$39:$K$39</c:f>
              <c:numCache/>
            </c:numRef>
          </c:xVal>
          <c:yVal>
            <c:numRef>
              <c:f>'Fig. 31'!$C$40:$K$40</c:f>
              <c:numCache/>
            </c:numRef>
          </c:yVal>
          <c:smooth val="0"/>
        </c:ser>
        <c:ser>
          <c:idx val="13"/>
          <c:order val="13"/>
          <c:tx>
            <c:v>MdlC11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31'!$C$41:$D$41</c:f>
              <c:numCache/>
            </c:numRef>
          </c:xVal>
          <c:yVal>
            <c:numRef>
              <c:f>'Fig. 31'!$C$42:$D$42</c:f>
              <c:numCache/>
            </c:numRef>
          </c:yVal>
          <c:smooth val="0"/>
        </c:ser>
        <c:axId val="34607566"/>
        <c:axId val="43032639"/>
      </c:scatterChart>
      <c:valAx>
        <c:axId val="346075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Contrainte effective [bars]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crossBetween val="midCat"/>
        <c:dispUnits/>
      </c:valAx>
      <c:valAx>
        <c:axId val="43032639"/>
        <c:scaling>
          <c:orientation val="minMax"/>
          <c:max val="0.85"/>
          <c:min val="0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4175"/>
          <c:y val="0.6315"/>
          <c:w val="0.7165"/>
          <c:h val="0.1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"/>
          <c:w val="0.92525"/>
          <c:h val="0.9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'Fig. 32&amp;33'!$D$3:$U$3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'Fig. 32&amp;33'!$D$4:$U$4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1749432"/>
        <c:axId val="63091705"/>
      </c:scatterChart>
      <c:valAx>
        <c:axId val="5174943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Compacité </a:t>
                </a:r>
                <a:r>
                  <a:rPr lang="en-US" cap="none" sz="1050" b="1" i="0" u="none" baseline="0"/>
                  <a:t>F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crossBetween val="midCat"/>
        <c:dispUnits/>
      </c:valAx>
      <c:valAx>
        <c:axId val="6309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Paramètre </a:t>
                </a:r>
                <a:r>
                  <a:rPr lang="en-US" cap="none" sz="1050" b="1" i="0" u="none" baseline="0"/>
                  <a:t>l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90225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Tendance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'Fig. 32&amp;33'!$D$5:$Z$5</c:f>
              <c:numCache/>
            </c:numRef>
          </c:xVal>
          <c:yVal>
            <c:numRef>
              <c:f>'Fig. 32&amp;33'!$D$4:$Z$4</c:f>
              <c:numCache/>
            </c:numRef>
          </c:yVal>
          <c:smooth val="0"/>
        </c:ser>
        <c:axId val="30954434"/>
        <c:axId val="10154451"/>
      </c:scatterChart>
      <c:val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Surface volumique </a:t>
                </a:r>
                <a:r>
                  <a:rPr lang="en-US" cap="none" sz="1100" b="1" i="0" u="none" baseline="0"/>
                  <a:t>S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 val="autoZero"/>
        <c:crossBetween val="midCat"/>
        <c:dispUnits/>
      </c:valAx>
      <c:valAx>
        <c:axId val="1015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Paramètre </a:t>
                </a:r>
                <a:r>
                  <a:rPr lang="en-US" cap="none" sz="1100" b="1" i="0" u="none" baseline="0"/>
                  <a:t>l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581"/>
          <c:w val="0.5595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"/>
          <c:w val="0.874"/>
          <c:h val="0.916"/>
        </c:manualLayout>
      </c:layout>
      <c:scatterChart>
        <c:scatterStyle val="lineMarker"/>
        <c:varyColors val="0"/>
        <c:ser>
          <c:idx val="0"/>
          <c:order val="0"/>
          <c:tx>
            <c:v>Is pour FA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'Fig. 32&amp;33'!$D$5:$Z$5</c:f>
              <c:numCache/>
            </c:numRef>
          </c:xVal>
          <c:yVal>
            <c:numRef>
              <c:f>'Fig. 32&amp;33'!$D$7:$Z$7</c:f>
              <c:numCache/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Surface volumique </a:t>
                </a:r>
                <a:r>
                  <a:rPr lang="en-US" cap="none" sz="1100" b="1" i="0" u="none" baseline="0"/>
                  <a:t>S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crossBetween val="midCat"/>
        <c:dispUnits/>
      </c:valAx>
      <c:valAx>
        <c:axId val="1720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Indice de serrage  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26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'Fig. 32&amp;33'!$D$6:$T$6</c:f>
              <c:numCache/>
            </c:numRef>
          </c:xVal>
          <c:yVal>
            <c:numRef>
              <c:f>'Fig. 32&amp;33'!$D$9:$T$9</c:f>
              <c:numCache/>
            </c:numRef>
          </c:yVal>
          <c:smooth val="0"/>
        </c:ser>
        <c:axId val="20619830"/>
        <c:axId val="51360743"/>
      </c:scatterChart>
      <c:val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Surface volumique </a:t>
                </a:r>
                <a:r>
                  <a:rPr lang="en-US" cap="none" sz="1100" b="1" i="0" u="none" baseline="0"/>
                  <a:t>S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crossBetween val="midCat"/>
        <c:dispUnits/>
      </c:valAx>
      <c:valAx>
        <c:axId val="51360743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contrainte effective pour Is = 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</xdr:row>
      <xdr:rowOff>114300</xdr:rowOff>
    </xdr:from>
    <xdr:to>
      <xdr:col>11</xdr:col>
      <xdr:colOff>323850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5524500" y="962025"/>
        <a:ext cx="3219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104775</xdr:rowOff>
    </xdr:from>
    <xdr:to>
      <xdr:col>4</xdr:col>
      <xdr:colOff>276225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38100" y="1638300"/>
        <a:ext cx="32956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9</xdr:row>
      <xdr:rowOff>104775</xdr:rowOff>
    </xdr:from>
    <xdr:to>
      <xdr:col>8</xdr:col>
      <xdr:colOff>514350</xdr:colOff>
      <xdr:row>28</xdr:row>
      <xdr:rowOff>114300</xdr:rowOff>
    </xdr:to>
    <xdr:graphicFrame>
      <xdr:nvGraphicFramePr>
        <xdr:cNvPr id="2" name="Chart 5"/>
        <xdr:cNvGraphicFramePr/>
      </xdr:nvGraphicFramePr>
      <xdr:xfrm>
        <a:off x="3390900" y="1638300"/>
        <a:ext cx="3390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9</xdr:row>
      <xdr:rowOff>104775</xdr:rowOff>
    </xdr:from>
    <xdr:to>
      <xdr:col>13</xdr:col>
      <xdr:colOff>85725</xdr:colOff>
      <xdr:row>28</xdr:row>
      <xdr:rowOff>95250</xdr:rowOff>
    </xdr:to>
    <xdr:graphicFrame>
      <xdr:nvGraphicFramePr>
        <xdr:cNvPr id="3" name="Chart 10"/>
        <xdr:cNvGraphicFramePr/>
      </xdr:nvGraphicFramePr>
      <xdr:xfrm>
        <a:off x="6810375" y="1638300"/>
        <a:ext cx="33528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9</xdr:row>
      <xdr:rowOff>114300</xdr:rowOff>
    </xdr:from>
    <xdr:to>
      <xdr:col>17</xdr:col>
      <xdr:colOff>276225</xdr:colOff>
      <xdr:row>28</xdr:row>
      <xdr:rowOff>104775</xdr:rowOff>
    </xdr:to>
    <xdr:graphicFrame>
      <xdr:nvGraphicFramePr>
        <xdr:cNvPr id="4" name="Chart 15"/>
        <xdr:cNvGraphicFramePr/>
      </xdr:nvGraphicFramePr>
      <xdr:xfrm>
        <a:off x="10201275" y="1647825"/>
        <a:ext cx="32004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showGridLines="0" zoomScale="75" zoomScaleNormal="75" workbookViewId="0" topLeftCell="G1">
      <selection activeCell="M29" sqref="M29"/>
    </sheetView>
  </sheetViews>
  <sheetFormatPr defaultColWidth="11.421875" defaultRowHeight="12.75"/>
  <cols>
    <col min="1" max="1" width="3.8515625" style="0" customWidth="1"/>
    <col min="2" max="2" width="18.8515625" style="0" customWidth="1"/>
    <col min="3" max="3" width="9.7109375" style="0" customWidth="1"/>
    <col min="7" max="7" width="13.8515625" style="0" bestFit="1" customWidth="1"/>
  </cols>
  <sheetData>
    <row r="2" spans="2:13" ht="12.75">
      <c r="B2" s="1" t="s">
        <v>0</v>
      </c>
      <c r="C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3" t="s">
        <v>2</v>
      </c>
      <c r="C3" s="4">
        <v>0.22</v>
      </c>
      <c r="D3" s="4">
        <v>0.66</v>
      </c>
      <c r="E3" s="4">
        <v>1.57</v>
      </c>
      <c r="F3" s="4">
        <v>3.01</v>
      </c>
      <c r="G3" s="4">
        <v>0.45</v>
      </c>
      <c r="H3" s="4">
        <v>1</v>
      </c>
      <c r="I3" s="4">
        <v>2.22</v>
      </c>
      <c r="J3" s="5"/>
      <c r="K3" s="5"/>
      <c r="L3" s="5"/>
      <c r="M3" s="5"/>
    </row>
    <row r="4" spans="2:11" ht="12.75">
      <c r="B4" s="3" t="s">
        <v>3</v>
      </c>
      <c r="C4" s="4">
        <v>0.6737</v>
      </c>
      <c r="D4" s="4">
        <v>0.6789</v>
      </c>
      <c r="E4" s="4">
        <v>0.6852</v>
      </c>
      <c r="F4" s="4">
        <v>0.6901</v>
      </c>
      <c r="G4" s="4">
        <v>0.6776</v>
      </c>
      <c r="H4" s="4">
        <v>0.683</v>
      </c>
      <c r="I4" s="4">
        <v>0.6881</v>
      </c>
      <c r="J4" s="2"/>
      <c r="K4" s="2"/>
    </row>
    <row r="5" spans="2:11" ht="15.75">
      <c r="B5" s="3" t="s">
        <v>4</v>
      </c>
      <c r="C5" s="4">
        <v>0.1</v>
      </c>
      <c r="D5" s="4">
        <v>8</v>
      </c>
      <c r="E5" s="5"/>
      <c r="F5" s="6" t="s">
        <v>22</v>
      </c>
      <c r="G5" s="7">
        <v>0.6827</v>
      </c>
      <c r="H5" s="5"/>
      <c r="I5" s="5"/>
      <c r="J5" s="5"/>
      <c r="K5" s="5"/>
    </row>
    <row r="6" spans="2:11" ht="12.75">
      <c r="B6" s="3" t="s">
        <v>3</v>
      </c>
      <c r="C6" s="4">
        <f>0.6827+0.0064*LN(C5)</f>
        <v>0.667963455404838</v>
      </c>
      <c r="D6" s="4">
        <f>0.6827+0.0064*LN(D5)</f>
        <v>0.6960084258667509</v>
      </c>
      <c r="E6" s="2"/>
      <c r="F6" s="8" t="s">
        <v>23</v>
      </c>
      <c r="G6" s="7">
        <v>0.0064</v>
      </c>
      <c r="H6" s="2"/>
      <c r="I6" s="2"/>
      <c r="J6" s="2"/>
      <c r="K6" s="2"/>
    </row>
    <row r="7" spans="2:11" ht="12.75">
      <c r="B7" s="1"/>
      <c r="C7" s="9"/>
      <c r="D7" s="10"/>
      <c r="E7" s="5"/>
      <c r="F7" s="11" t="s">
        <v>5</v>
      </c>
      <c r="G7" s="12">
        <v>5.18</v>
      </c>
      <c r="H7" s="5"/>
      <c r="I7" s="5"/>
      <c r="J7" s="5"/>
      <c r="K7" s="5"/>
    </row>
    <row r="8" spans="2:11" ht="12.75">
      <c r="B8" s="1" t="s">
        <v>6</v>
      </c>
      <c r="C8" s="13" t="s">
        <v>7</v>
      </c>
      <c r="D8" s="14"/>
      <c r="E8" s="2"/>
      <c r="F8" s="2"/>
      <c r="G8" s="2"/>
      <c r="H8" s="2"/>
      <c r="I8" s="2"/>
      <c r="J8" s="2"/>
      <c r="K8" s="2"/>
    </row>
    <row r="9" spans="2:19" ht="12.75">
      <c r="B9" s="3" t="s">
        <v>2</v>
      </c>
      <c r="C9" s="4">
        <v>0.22</v>
      </c>
      <c r="D9" s="4">
        <v>0.62</v>
      </c>
      <c r="E9" s="4">
        <v>1.22</v>
      </c>
      <c r="F9" s="4">
        <v>2.02</v>
      </c>
      <c r="G9" s="4">
        <v>3.02</v>
      </c>
      <c r="H9" s="4">
        <v>0.42</v>
      </c>
      <c r="I9" s="4">
        <v>1.02</v>
      </c>
      <c r="J9" s="4">
        <v>1.62</v>
      </c>
      <c r="K9" s="4">
        <v>2.52</v>
      </c>
      <c r="L9" s="4">
        <v>0.17</v>
      </c>
      <c r="M9" s="4">
        <v>0.46</v>
      </c>
      <c r="N9" s="4">
        <v>0.925</v>
      </c>
      <c r="O9" s="4">
        <v>2.32</v>
      </c>
      <c r="P9" s="4">
        <v>0.25</v>
      </c>
      <c r="Q9" s="4">
        <v>0.56</v>
      </c>
      <c r="R9" s="4">
        <v>1.265</v>
      </c>
      <c r="S9" s="4">
        <v>2.65</v>
      </c>
    </row>
    <row r="10" spans="2:19" ht="12.75">
      <c r="B10" s="3" t="s">
        <v>3</v>
      </c>
      <c r="C10" s="4">
        <v>0.7048</v>
      </c>
      <c r="D10" s="4">
        <v>0.7121</v>
      </c>
      <c r="E10" s="4">
        <v>0.7169</v>
      </c>
      <c r="F10" s="4">
        <v>0.7211</v>
      </c>
      <c r="G10" s="4">
        <v>0.724</v>
      </c>
      <c r="H10" s="4">
        <v>0.713</v>
      </c>
      <c r="I10" s="4">
        <v>0.7188</v>
      </c>
      <c r="J10" s="4">
        <v>0.7218</v>
      </c>
      <c r="K10" s="4">
        <v>0.7248</v>
      </c>
      <c r="L10" s="4">
        <v>0.6935</v>
      </c>
      <c r="M10" s="4">
        <v>0.7043</v>
      </c>
      <c r="N10" s="4">
        <v>0.715</v>
      </c>
      <c r="O10" s="4">
        <v>0.7251</v>
      </c>
      <c r="P10" s="4">
        <v>0.6974</v>
      </c>
      <c r="Q10" s="4">
        <v>0.7134</v>
      </c>
      <c r="R10" s="4">
        <v>0.7228</v>
      </c>
      <c r="S10" s="4">
        <v>0.7298</v>
      </c>
    </row>
    <row r="11" spans="2:11" ht="15.75">
      <c r="B11" s="3" t="s">
        <v>4</v>
      </c>
      <c r="C11" s="4">
        <v>0.1</v>
      </c>
      <c r="D11" s="4">
        <v>8</v>
      </c>
      <c r="E11" s="5"/>
      <c r="F11" s="6" t="s">
        <v>22</v>
      </c>
      <c r="G11" s="7">
        <v>0.7164</v>
      </c>
      <c r="H11" s="5"/>
      <c r="I11" s="5"/>
      <c r="J11" s="5"/>
      <c r="K11" s="5"/>
    </row>
    <row r="12" spans="2:11" ht="12.75">
      <c r="B12" s="3" t="s">
        <v>3</v>
      </c>
      <c r="C12" s="4">
        <f>0.7164+0.0105*LN(C11)</f>
        <v>0.6922228565235625</v>
      </c>
      <c r="D12" s="4">
        <f>0.7164+0.0105*LN(D11)</f>
        <v>0.7382341361876383</v>
      </c>
      <c r="E12" s="2"/>
      <c r="F12" s="8" t="s">
        <v>23</v>
      </c>
      <c r="G12" s="7">
        <v>0.0105</v>
      </c>
      <c r="H12" s="2"/>
      <c r="I12" s="2"/>
      <c r="J12" s="2"/>
      <c r="K12" s="2"/>
    </row>
    <row r="13" spans="2:11" ht="12.75">
      <c r="B13" s="1"/>
      <c r="C13" s="9"/>
      <c r="D13" s="10"/>
      <c r="E13" s="5"/>
      <c r="F13" s="11" t="s">
        <v>5</v>
      </c>
      <c r="G13" s="12">
        <v>5.32</v>
      </c>
      <c r="H13" s="5"/>
      <c r="I13" s="5"/>
      <c r="J13" s="5"/>
      <c r="K13" s="5"/>
    </row>
    <row r="14" spans="2:9" ht="12.75">
      <c r="B14" s="1" t="s">
        <v>8</v>
      </c>
      <c r="C14" s="13" t="s">
        <v>9</v>
      </c>
      <c r="D14" s="14"/>
      <c r="E14" s="2"/>
      <c r="F14" s="2"/>
      <c r="G14" s="2"/>
      <c r="H14" s="2"/>
      <c r="I14" s="2"/>
    </row>
    <row r="15" spans="2:16" ht="12.75">
      <c r="B15" s="3" t="s">
        <v>2</v>
      </c>
      <c r="C15" s="4">
        <v>0.8</v>
      </c>
      <c r="D15" s="4">
        <v>1.5</v>
      </c>
      <c r="E15" s="4">
        <v>2.2</v>
      </c>
      <c r="F15" s="4">
        <v>3.1</v>
      </c>
      <c r="G15" s="4">
        <v>0.4</v>
      </c>
      <c r="H15" s="4">
        <v>1.2</v>
      </c>
      <c r="I15" s="4">
        <v>2</v>
      </c>
      <c r="J15" s="4">
        <v>2.8</v>
      </c>
      <c r="K15" s="4">
        <v>0.4</v>
      </c>
      <c r="L15" s="4">
        <v>1.6</v>
      </c>
      <c r="M15" s="4">
        <v>2.8</v>
      </c>
      <c r="N15" s="4">
        <v>0.6</v>
      </c>
      <c r="O15" s="4">
        <v>1.7</v>
      </c>
      <c r="P15" s="4">
        <v>2.8</v>
      </c>
    </row>
    <row r="16" spans="2:16" ht="12.75">
      <c r="B16" s="3" t="s">
        <v>3</v>
      </c>
      <c r="C16" s="4">
        <v>0.7604</v>
      </c>
      <c r="D16" s="4">
        <v>0.7662</v>
      </c>
      <c r="E16" s="4">
        <v>0.7703</v>
      </c>
      <c r="F16" s="4">
        <v>0.7739999999999999</v>
      </c>
      <c r="G16" s="4">
        <v>0.7464999999999999</v>
      </c>
      <c r="H16" s="4">
        <v>0.7585999999999999</v>
      </c>
      <c r="I16" s="4">
        <v>0.7641</v>
      </c>
      <c r="J16" s="4">
        <v>0.7673</v>
      </c>
      <c r="K16" s="4">
        <v>0.7465</v>
      </c>
      <c r="L16" s="4">
        <v>0.7608</v>
      </c>
      <c r="M16" s="4">
        <v>0.7667</v>
      </c>
      <c r="N16" s="4">
        <v>0.7571</v>
      </c>
      <c r="O16" s="4">
        <v>0.769</v>
      </c>
      <c r="P16" s="4">
        <v>0.7742</v>
      </c>
    </row>
    <row r="17" spans="2:9" ht="15.75">
      <c r="B17" s="3" t="s">
        <v>4</v>
      </c>
      <c r="C17" s="4">
        <v>0.1</v>
      </c>
      <c r="D17" s="4">
        <v>8</v>
      </c>
      <c r="E17" s="5"/>
      <c r="F17" s="6" t="s">
        <v>22</v>
      </c>
      <c r="G17" s="7">
        <v>0.7592</v>
      </c>
      <c r="H17" s="5"/>
      <c r="I17" s="5"/>
    </row>
    <row r="18" spans="2:9" ht="12.75">
      <c r="B18" s="3" t="s">
        <v>3</v>
      </c>
      <c r="C18" s="4">
        <f>0.7592+0.0113*LN(C17)</f>
        <v>0.7331807884491672</v>
      </c>
      <c r="D18" s="4">
        <f>0.7592+0.0113*LN(D17)</f>
        <v>0.7826976894209822</v>
      </c>
      <c r="E18" s="2"/>
      <c r="F18" s="8" t="s">
        <v>23</v>
      </c>
      <c r="G18" s="7">
        <v>0.0113</v>
      </c>
      <c r="H18" s="2"/>
      <c r="I18" s="2"/>
    </row>
    <row r="19" spans="3:4" ht="12.75">
      <c r="C19" s="15"/>
      <c r="D19" s="15"/>
    </row>
    <row r="20" spans="2:9" ht="12.75">
      <c r="B20" s="1" t="s">
        <v>10</v>
      </c>
      <c r="C20" s="13" t="s">
        <v>11</v>
      </c>
      <c r="D20" s="14"/>
      <c r="E20" s="2"/>
      <c r="F20" s="2"/>
      <c r="G20" s="2"/>
      <c r="H20" s="2"/>
      <c r="I20" s="2"/>
    </row>
    <row r="21" spans="2:13" ht="12.75">
      <c r="B21" s="3" t="s">
        <v>2</v>
      </c>
      <c r="C21" s="4">
        <v>0.735</v>
      </c>
      <c r="D21" s="4">
        <v>1.57</v>
      </c>
      <c r="E21" s="4">
        <v>2.875</v>
      </c>
      <c r="F21" s="4">
        <v>0.34</v>
      </c>
      <c r="G21" s="4">
        <v>1.03</v>
      </c>
      <c r="H21" s="4">
        <v>1.77</v>
      </c>
      <c r="I21" s="4">
        <v>3.04</v>
      </c>
      <c r="J21" s="4">
        <v>0.1</v>
      </c>
      <c r="K21" s="4">
        <v>0.435</v>
      </c>
      <c r="L21" s="4">
        <v>1.065</v>
      </c>
      <c r="M21" s="4">
        <v>2.12</v>
      </c>
    </row>
    <row r="22" spans="2:13" ht="12.75">
      <c r="B22" s="3" t="s">
        <v>3</v>
      </c>
      <c r="C22" s="4">
        <v>0.7022</v>
      </c>
      <c r="D22" s="4">
        <v>0.7084</v>
      </c>
      <c r="E22" s="4">
        <v>0.7136</v>
      </c>
      <c r="F22" s="4">
        <v>0.6931</v>
      </c>
      <c r="G22" s="4">
        <v>0.7032</v>
      </c>
      <c r="H22" s="4">
        <v>0.7072</v>
      </c>
      <c r="I22" s="4">
        <v>0.7116</v>
      </c>
      <c r="J22" s="4">
        <v>0.6844</v>
      </c>
      <c r="K22" s="4">
        <v>0.6989</v>
      </c>
      <c r="L22" s="4">
        <v>0.7068</v>
      </c>
      <c r="M22" s="4">
        <v>0.7127</v>
      </c>
    </row>
    <row r="23" spans="2:9" ht="15.75">
      <c r="B23" s="3" t="s">
        <v>4</v>
      </c>
      <c r="C23" s="4">
        <v>0.1</v>
      </c>
      <c r="D23" s="4">
        <v>8</v>
      </c>
      <c r="E23" s="5"/>
      <c r="F23" s="6" t="s">
        <v>22</v>
      </c>
      <c r="G23" s="7">
        <v>0.7043</v>
      </c>
      <c r="H23" s="5"/>
      <c r="I23" s="5"/>
    </row>
    <row r="24" spans="2:9" ht="12.75">
      <c r="B24" s="3" t="s">
        <v>3</v>
      </c>
      <c r="C24" s="4">
        <f>0.7043+0.0084*LN(C23)</f>
        <v>0.68495828521885</v>
      </c>
      <c r="D24" s="4">
        <f>0.7043+0.0084*LN(D23)</f>
        <v>0.7217673089501107</v>
      </c>
      <c r="E24" s="2"/>
      <c r="F24" s="8" t="s">
        <v>23</v>
      </c>
      <c r="G24" s="7">
        <v>0.0084</v>
      </c>
      <c r="H24" s="2"/>
      <c r="I24" s="2"/>
    </row>
    <row r="25" spans="6:7" ht="12.75">
      <c r="F25" s="11" t="s">
        <v>5</v>
      </c>
      <c r="G25" s="12">
        <v>5.07</v>
      </c>
    </row>
    <row r="26" spans="2:9" ht="12.75">
      <c r="B26" s="1"/>
      <c r="C26" t="s">
        <v>12</v>
      </c>
      <c r="D26" s="2"/>
      <c r="E26" s="2"/>
      <c r="F26" s="2"/>
      <c r="G26" s="2"/>
      <c r="H26" s="2"/>
      <c r="I26" s="2"/>
    </row>
    <row r="27" spans="2:11" ht="12.75">
      <c r="B27" s="3" t="s">
        <v>2</v>
      </c>
      <c r="C27" s="4">
        <v>0.4</v>
      </c>
      <c r="D27" s="4">
        <v>1</v>
      </c>
      <c r="E27" s="4">
        <v>1.95</v>
      </c>
      <c r="F27" s="4">
        <v>2.85</v>
      </c>
      <c r="G27" s="4">
        <v>0.42</v>
      </c>
      <c r="H27" s="4">
        <v>0.77</v>
      </c>
      <c r="I27" s="4">
        <v>1.48</v>
      </c>
      <c r="J27" s="4">
        <v>2.1</v>
      </c>
      <c r="K27" s="4">
        <v>2.95</v>
      </c>
    </row>
    <row r="28" spans="2:11" ht="12.75">
      <c r="B28" s="3" t="s">
        <v>3</v>
      </c>
      <c r="C28" s="4">
        <v>0.7816</v>
      </c>
      <c r="D28" s="4">
        <v>0.8013</v>
      </c>
      <c r="E28" s="4">
        <v>0.8095</v>
      </c>
      <c r="F28" s="4">
        <v>0.8145</v>
      </c>
      <c r="G28" s="4">
        <v>0.7873</v>
      </c>
      <c r="H28" s="4">
        <v>0.7953</v>
      </c>
      <c r="I28" s="4">
        <v>0.8042</v>
      </c>
      <c r="J28" s="4">
        <v>0.8085</v>
      </c>
      <c r="K28" s="4">
        <v>0.8116</v>
      </c>
    </row>
    <row r="29" spans="2:9" ht="15.75">
      <c r="B29" s="3" t="s">
        <v>4</v>
      </c>
      <c r="C29" s="4">
        <v>0.1</v>
      </c>
      <c r="D29" s="4">
        <v>8</v>
      </c>
      <c r="E29" s="5"/>
      <c r="F29" s="6" t="s">
        <v>22</v>
      </c>
      <c r="G29" s="7">
        <v>0.7985</v>
      </c>
      <c r="H29" s="5"/>
      <c r="I29" s="5"/>
    </row>
    <row r="30" spans="2:9" ht="12.75">
      <c r="B30" s="3" t="s">
        <v>3</v>
      </c>
      <c r="C30" s="4">
        <f>0.7985+0.0146*LN(C29)</f>
        <v>0.7648822576422869</v>
      </c>
      <c r="D30" s="4">
        <f>0.7985+0.0146*LN(D29)</f>
        <v>0.8288598465085256</v>
      </c>
      <c r="E30" s="2"/>
      <c r="F30" s="8" t="s">
        <v>23</v>
      </c>
      <c r="G30" s="7">
        <v>0.0146</v>
      </c>
      <c r="H30" s="2"/>
      <c r="I30" s="2"/>
    </row>
    <row r="32" spans="2:3" ht="12.75">
      <c r="B32" s="1" t="s">
        <v>13</v>
      </c>
      <c r="C32" s="13" t="s">
        <v>14</v>
      </c>
    </row>
    <row r="33" spans="2:9" ht="12.75">
      <c r="B33" s="3" t="s">
        <v>2</v>
      </c>
      <c r="C33" s="4">
        <v>0.21</v>
      </c>
      <c r="D33" s="4">
        <v>0.41</v>
      </c>
      <c r="E33" s="4">
        <v>0.61</v>
      </c>
      <c r="F33" s="4">
        <v>1.01</v>
      </c>
      <c r="G33" s="4">
        <v>1.71</v>
      </c>
      <c r="H33" s="4">
        <v>2.41</v>
      </c>
      <c r="I33" s="4">
        <v>3.23</v>
      </c>
    </row>
    <row r="34" spans="2:9" ht="12.75">
      <c r="B34" s="3" t="s">
        <v>3</v>
      </c>
      <c r="C34" s="16">
        <v>0.7954386059433922</v>
      </c>
      <c r="D34" s="16">
        <v>0.7999313008713634</v>
      </c>
      <c r="E34" s="16">
        <v>0.8019196601600501</v>
      </c>
      <c r="F34" s="16">
        <v>0.8044746699374496</v>
      </c>
      <c r="G34" s="16">
        <v>0.8072702540444161</v>
      </c>
      <c r="H34" s="16">
        <v>0.8096334978185611</v>
      </c>
      <c r="I34" s="16">
        <v>0.8114433071461529</v>
      </c>
    </row>
    <row r="35" spans="2:8" ht="15.75">
      <c r="B35" s="3" t="s">
        <v>4</v>
      </c>
      <c r="C35" s="4">
        <v>0.1</v>
      </c>
      <c r="D35" s="4">
        <v>8</v>
      </c>
      <c r="E35" s="5"/>
      <c r="F35" s="6" t="s">
        <v>22</v>
      </c>
      <c r="G35" s="7">
        <v>0.8046</v>
      </c>
      <c r="H35" s="5"/>
    </row>
    <row r="36" spans="2:8" ht="12.75">
      <c r="B36" s="3" t="s">
        <v>3</v>
      </c>
      <c r="C36" s="4">
        <f>0.8046+0.0057*LN(C35)</f>
        <v>0.7914752649699339</v>
      </c>
      <c r="D36" s="4">
        <f>0.8046+0.0057*LN(D35)</f>
        <v>0.8164528167875751</v>
      </c>
      <c r="E36" s="2"/>
      <c r="F36" s="8" t="s">
        <v>23</v>
      </c>
      <c r="G36" s="7">
        <v>0.0057</v>
      </c>
      <c r="H36" s="2"/>
    </row>
    <row r="38" spans="2:3" ht="12.75">
      <c r="B38" s="13" t="s">
        <v>25</v>
      </c>
      <c r="C38" s="13" t="s">
        <v>26</v>
      </c>
    </row>
    <row r="39" spans="2:11" ht="12.75">
      <c r="B39" s="3" t="s">
        <v>2</v>
      </c>
      <c r="C39" s="4">
        <v>0.62</v>
      </c>
      <c r="D39" s="4">
        <v>0.92</v>
      </c>
      <c r="E39" s="4">
        <v>1.34</v>
      </c>
      <c r="F39" s="4">
        <v>2.07</v>
      </c>
      <c r="G39" s="4">
        <v>3.26</v>
      </c>
      <c r="H39" s="4">
        <v>0.32</v>
      </c>
      <c r="I39" s="4">
        <v>0.65</v>
      </c>
      <c r="J39" s="4">
        <v>1.21</v>
      </c>
      <c r="K39" s="4">
        <v>1.79</v>
      </c>
    </row>
    <row r="40" spans="2:11" ht="12.75">
      <c r="B40" s="3" t="s">
        <v>3</v>
      </c>
      <c r="C40" s="16">
        <v>0.65983</v>
      </c>
      <c r="D40" s="16">
        <v>0.66807</v>
      </c>
      <c r="E40" s="16">
        <v>0.67395</v>
      </c>
      <c r="F40" s="16">
        <v>0.67993</v>
      </c>
      <c r="G40" s="16">
        <v>0.6861325</v>
      </c>
      <c r="H40" s="16">
        <v>0.64384</v>
      </c>
      <c r="I40" s="16">
        <v>0.66154</v>
      </c>
      <c r="J40" s="16">
        <v>0.67379</v>
      </c>
      <c r="K40" s="16">
        <v>0.6789</v>
      </c>
    </row>
    <row r="41" spans="2:8" ht="15.75">
      <c r="B41" s="3" t="s">
        <v>4</v>
      </c>
      <c r="C41" s="4">
        <v>0.1</v>
      </c>
      <c r="D41" s="4">
        <v>8</v>
      </c>
      <c r="E41" s="5"/>
      <c r="F41" s="6" t="s">
        <v>22</v>
      </c>
      <c r="G41" s="7">
        <v>0.6685</v>
      </c>
      <c r="H41" s="5"/>
    </row>
    <row r="42" spans="2:8" ht="12.75">
      <c r="B42" s="3" t="s">
        <v>3</v>
      </c>
      <c r="C42" s="4">
        <f>0.6685+0.0156*LN(C41)</f>
        <v>0.6325796725492929</v>
      </c>
      <c r="D42" s="4">
        <f>0.6685+0.0156*LN(D41)</f>
        <v>0.7009392880502054</v>
      </c>
      <c r="E42" s="2"/>
      <c r="F42" s="8" t="s">
        <v>23</v>
      </c>
      <c r="G42" s="7">
        <v>0.0156</v>
      </c>
      <c r="H42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9"/>
  <sheetViews>
    <sheetView showGridLines="0" tabSelected="1" zoomScale="75" zoomScaleNormal="75" workbookViewId="0" topLeftCell="H6">
      <selection activeCell="S24" sqref="S24"/>
    </sheetView>
  </sheetViews>
  <sheetFormatPr defaultColWidth="11.421875" defaultRowHeight="12.75"/>
  <cols>
    <col min="1" max="1" width="3.8515625" style="0" customWidth="1"/>
    <col min="2" max="2" width="10.7109375" style="0" customWidth="1"/>
    <col min="3" max="3" width="17.421875" style="0" customWidth="1"/>
    <col min="4" max="4" width="13.8515625" style="0" bestFit="1" customWidth="1"/>
    <col min="8" max="8" width="13.8515625" style="0" bestFit="1" customWidth="1"/>
    <col min="20" max="20" width="12.7109375" style="0" bestFit="1" customWidth="1"/>
  </cols>
  <sheetData>
    <row r="1" spans="17:18" ht="12.75">
      <c r="Q1" t="s">
        <v>28</v>
      </c>
      <c r="R1" t="s">
        <v>30</v>
      </c>
    </row>
    <row r="2" spans="4:26" ht="12.75">
      <c r="D2" s="4" t="s">
        <v>8</v>
      </c>
      <c r="E2" s="4" t="s">
        <v>6</v>
      </c>
      <c r="F2" s="4" t="s">
        <v>16</v>
      </c>
      <c r="G2" s="19" t="s">
        <v>25</v>
      </c>
      <c r="H2" s="17" t="s">
        <v>17</v>
      </c>
      <c r="I2" s="18" t="s">
        <v>18</v>
      </c>
      <c r="J2" s="4" t="s">
        <v>19</v>
      </c>
      <c r="K2" s="4" t="s">
        <v>19</v>
      </c>
      <c r="L2" s="4" t="s">
        <v>0</v>
      </c>
      <c r="M2" s="4" t="s">
        <v>0</v>
      </c>
      <c r="N2" s="4" t="s">
        <v>10</v>
      </c>
      <c r="O2" s="4" t="s">
        <v>10</v>
      </c>
      <c r="P2" s="4" t="s">
        <v>10</v>
      </c>
      <c r="Q2" s="4" t="s">
        <v>20</v>
      </c>
      <c r="R2" s="4" t="s">
        <v>21</v>
      </c>
      <c r="S2" s="4" t="s">
        <v>15</v>
      </c>
      <c r="T2" s="19" t="s">
        <v>29</v>
      </c>
      <c r="U2" s="22"/>
      <c r="V2" s="4" t="s">
        <v>33</v>
      </c>
      <c r="W2" s="4" t="s">
        <v>34</v>
      </c>
      <c r="X2" s="4" t="s">
        <v>32</v>
      </c>
      <c r="Y2" s="4" t="s">
        <v>35</v>
      </c>
      <c r="Z2" s="4" t="s">
        <v>36</v>
      </c>
    </row>
    <row r="3" spans="2:26" ht="15.75">
      <c r="B3" t="s">
        <v>24</v>
      </c>
      <c r="C3" s="6" t="s">
        <v>22</v>
      </c>
      <c r="D3" s="20">
        <v>0.7592</v>
      </c>
      <c r="E3" s="20">
        <v>0.7164</v>
      </c>
      <c r="F3" s="4">
        <v>0.7367</v>
      </c>
      <c r="G3" s="20">
        <v>0.6685</v>
      </c>
      <c r="H3" s="4">
        <v>0.5472</v>
      </c>
      <c r="I3" s="20">
        <v>0.6047</v>
      </c>
      <c r="J3" s="4">
        <v>0.5913</v>
      </c>
      <c r="K3" s="4">
        <v>0.611</v>
      </c>
      <c r="L3" s="4">
        <v>0.6829</v>
      </c>
      <c r="M3" s="4">
        <v>0.6826</v>
      </c>
      <c r="N3" s="4">
        <v>0.7061</v>
      </c>
      <c r="O3" s="4">
        <v>0.7047</v>
      </c>
      <c r="P3" s="4">
        <v>0.7024</v>
      </c>
      <c r="Q3" s="4">
        <v>0.694</v>
      </c>
      <c r="R3" s="4">
        <v>0.6519</v>
      </c>
      <c r="S3" s="4">
        <v>0.7006</v>
      </c>
      <c r="T3" s="20">
        <v>0.8046</v>
      </c>
      <c r="U3" s="22">
        <v>0.92</v>
      </c>
      <c r="V3" s="20">
        <v>0.7695</v>
      </c>
      <c r="W3" s="20">
        <v>0.8115</v>
      </c>
      <c r="X3" s="20">
        <v>0.7987</v>
      </c>
      <c r="Y3" s="20">
        <v>0.7965</v>
      </c>
      <c r="Z3" s="20">
        <v>0.7838</v>
      </c>
    </row>
    <row r="4" spans="3:26" ht="12.75">
      <c r="C4" s="8" t="s">
        <v>23</v>
      </c>
      <c r="D4" s="20">
        <v>0.0113</v>
      </c>
      <c r="E4" s="20">
        <v>0.0105</v>
      </c>
      <c r="F4" s="4">
        <v>0.0135</v>
      </c>
      <c r="G4" s="20">
        <v>0.0156</v>
      </c>
      <c r="H4" s="4">
        <v>0.0025</v>
      </c>
      <c r="I4" s="20">
        <v>0.0072</v>
      </c>
      <c r="J4" s="4">
        <v>0.0042</v>
      </c>
      <c r="K4" s="4">
        <v>0.0069</v>
      </c>
      <c r="L4" s="4">
        <v>0.0061</v>
      </c>
      <c r="M4" s="4">
        <v>0.0063</v>
      </c>
      <c r="N4" s="4">
        <v>0.0093</v>
      </c>
      <c r="O4" s="4">
        <v>0.0084</v>
      </c>
      <c r="P4" s="4">
        <v>0.0084</v>
      </c>
      <c r="Q4" s="4">
        <v>0.0115</v>
      </c>
      <c r="R4" s="4">
        <v>0.0144</v>
      </c>
      <c r="S4" s="4">
        <v>0.0064</v>
      </c>
      <c r="T4" s="20">
        <v>0.0057</v>
      </c>
      <c r="U4" s="22"/>
      <c r="V4" s="20">
        <v>0.0113</v>
      </c>
      <c r="W4" s="20">
        <v>0.0103</v>
      </c>
      <c r="X4" s="20">
        <v>0.0132</v>
      </c>
      <c r="Y4" s="20">
        <v>0.0085</v>
      </c>
      <c r="Z4" s="20">
        <v>0.0148</v>
      </c>
    </row>
    <row r="5" spans="3:26" ht="12.75">
      <c r="C5" s="8" t="s">
        <v>27</v>
      </c>
      <c r="D5" s="4">
        <v>360</v>
      </c>
      <c r="E5" s="4">
        <v>205</v>
      </c>
      <c r="F5" s="4">
        <v>360</v>
      </c>
      <c r="G5" s="4">
        <v>699</v>
      </c>
      <c r="H5" s="4">
        <v>1.4</v>
      </c>
      <c r="I5" s="4">
        <v>12.9</v>
      </c>
      <c r="J5" s="4">
        <v>14.6</v>
      </c>
      <c r="K5" s="4">
        <v>14.6</v>
      </c>
      <c r="L5" s="4">
        <v>121</v>
      </c>
      <c r="M5" s="4">
        <v>121</v>
      </c>
      <c r="N5" s="4">
        <v>190</v>
      </c>
      <c r="O5" s="4">
        <v>190</v>
      </c>
      <c r="P5" s="4">
        <v>190</v>
      </c>
      <c r="Q5" s="4">
        <v>340</v>
      </c>
      <c r="R5" s="4">
        <v>541</v>
      </c>
      <c r="S5" s="4">
        <v>121</v>
      </c>
      <c r="T5" s="4">
        <v>116</v>
      </c>
      <c r="U5" s="22"/>
      <c r="V5" s="4">
        <v>359</v>
      </c>
      <c r="W5" s="4">
        <v>349</v>
      </c>
      <c r="X5" s="4">
        <v>450.5</v>
      </c>
      <c r="Y5" s="4">
        <v>258</v>
      </c>
      <c r="Z5" s="4">
        <v>514</v>
      </c>
    </row>
    <row r="6" spans="3:21" ht="12.75">
      <c r="C6" s="21"/>
      <c r="D6" s="26">
        <f>D5*1000</f>
        <v>360000</v>
      </c>
      <c r="E6" s="26">
        <f aca="true" t="shared" si="0" ref="E6:T6">E5*1000</f>
        <v>205000</v>
      </c>
      <c r="F6" s="26">
        <f t="shared" si="0"/>
        <v>360000</v>
      </c>
      <c r="G6" s="26">
        <f t="shared" si="0"/>
        <v>699000</v>
      </c>
      <c r="H6" s="26">
        <f t="shared" si="0"/>
        <v>1400</v>
      </c>
      <c r="I6" s="26">
        <f t="shared" si="0"/>
        <v>12900</v>
      </c>
      <c r="J6" s="26">
        <f t="shared" si="0"/>
        <v>14600</v>
      </c>
      <c r="K6" s="26">
        <f t="shared" si="0"/>
        <v>14600</v>
      </c>
      <c r="L6" s="26">
        <f t="shared" si="0"/>
        <v>121000</v>
      </c>
      <c r="M6" s="26">
        <f t="shared" si="0"/>
        <v>121000</v>
      </c>
      <c r="N6" s="26">
        <f t="shared" si="0"/>
        <v>190000</v>
      </c>
      <c r="O6" s="26">
        <f t="shared" si="0"/>
        <v>190000</v>
      </c>
      <c r="P6" s="26">
        <f t="shared" si="0"/>
        <v>190000</v>
      </c>
      <c r="Q6" s="26">
        <f t="shared" si="0"/>
        <v>340000</v>
      </c>
      <c r="R6" s="26">
        <f t="shared" si="0"/>
        <v>541000</v>
      </c>
      <c r="S6" s="26">
        <f t="shared" si="0"/>
        <v>121000</v>
      </c>
      <c r="T6" s="26">
        <f t="shared" si="0"/>
        <v>116000</v>
      </c>
      <c r="U6" s="22"/>
    </row>
    <row r="7" spans="3:26" ht="15.75">
      <c r="C7" s="15" t="s">
        <v>31</v>
      </c>
      <c r="D7">
        <v>5.49</v>
      </c>
      <c r="E7">
        <v>5.04</v>
      </c>
      <c r="G7">
        <v>8.62</v>
      </c>
      <c r="H7">
        <v>2.98</v>
      </c>
      <c r="I7">
        <v>3.16</v>
      </c>
      <c r="J7">
        <v>3.16</v>
      </c>
      <c r="K7">
        <v>3.16</v>
      </c>
      <c r="L7">
        <v>4.41</v>
      </c>
      <c r="M7">
        <v>4.4</v>
      </c>
      <c r="N7">
        <v>4.69</v>
      </c>
      <c r="O7">
        <v>4.65</v>
      </c>
      <c r="P7">
        <v>4.59</v>
      </c>
      <c r="Q7">
        <v>5.12</v>
      </c>
      <c r="R7">
        <v>6.57</v>
      </c>
      <c r="S7">
        <v>4.76</v>
      </c>
      <c r="T7">
        <v>6.25</v>
      </c>
      <c r="V7">
        <v>5.5</v>
      </c>
      <c r="W7">
        <v>6.3</v>
      </c>
      <c r="X7">
        <v>6.33</v>
      </c>
      <c r="Y7">
        <v>5.68</v>
      </c>
      <c r="Z7">
        <v>6.14</v>
      </c>
    </row>
    <row r="8" spans="3:20" ht="12.75">
      <c r="C8" s="23" t="s">
        <v>37</v>
      </c>
      <c r="D8">
        <v>0.8257</v>
      </c>
      <c r="E8">
        <v>0.7894</v>
      </c>
      <c r="G8">
        <v>0.672</v>
      </c>
      <c r="H8">
        <v>0.6652</v>
      </c>
      <c r="I8">
        <v>0.7364</v>
      </c>
      <c r="J8">
        <v>0.7208</v>
      </c>
      <c r="K8">
        <v>0.7208</v>
      </c>
      <c r="L8">
        <v>0.7773</v>
      </c>
      <c r="M8">
        <v>0.7773</v>
      </c>
      <c r="N8">
        <v>0.7944</v>
      </c>
      <c r="O8">
        <v>0.7944</v>
      </c>
      <c r="P8">
        <v>0.7944</v>
      </c>
      <c r="Q8">
        <v>0.7531</v>
      </c>
      <c r="R8">
        <v>0.6776</v>
      </c>
      <c r="S8">
        <v>0.7835</v>
      </c>
      <c r="T8">
        <v>0.8523</v>
      </c>
    </row>
    <row r="9" spans="3:26" ht="12.75">
      <c r="C9" s="15" t="s">
        <v>38</v>
      </c>
      <c r="D9" s="24">
        <f>EXP((D8-D3)/D4)</f>
        <v>359.5868567217243</v>
      </c>
      <c r="E9" s="24">
        <f aca="true" t="shared" si="1" ref="E9:Z9">EXP((E8-E3)/E4)</f>
        <v>1045.6363771309475</v>
      </c>
      <c r="F9" s="24"/>
      <c r="G9" s="24">
        <f t="shared" si="1"/>
        <v>1.25152020246337</v>
      </c>
      <c r="H9" s="25">
        <f t="shared" si="1"/>
        <v>3.1528226788669234E+20</v>
      </c>
      <c r="I9" s="25">
        <f t="shared" si="1"/>
        <v>87896159.20650452</v>
      </c>
      <c r="J9" s="25">
        <f t="shared" si="1"/>
        <v>24589320370726.49</v>
      </c>
      <c r="K9" s="25">
        <f t="shared" si="1"/>
        <v>8146048.151721597</v>
      </c>
      <c r="L9" s="25">
        <f>EXP((L8-L3)/L4)</f>
        <v>5258781.143349513</v>
      </c>
      <c r="M9" s="25">
        <f>EXP((M8-M3)/M4)</f>
        <v>3374460.547535307</v>
      </c>
      <c r="N9" s="24">
        <f t="shared" si="1"/>
        <v>13288.093077727875</v>
      </c>
      <c r="O9" s="24">
        <f t="shared" si="1"/>
        <v>43415.48390961605</v>
      </c>
      <c r="P9" s="24">
        <f t="shared" si="1"/>
        <v>57089.811798708964</v>
      </c>
      <c r="Q9" s="24">
        <f t="shared" si="1"/>
        <v>170.5673843512506</v>
      </c>
      <c r="R9" s="24">
        <f t="shared" si="1"/>
        <v>5.957924738609015</v>
      </c>
      <c r="S9" s="24">
        <f t="shared" si="1"/>
        <v>422153.8077689493</v>
      </c>
      <c r="T9" s="24">
        <f t="shared" si="1"/>
        <v>4308.827277264613</v>
      </c>
      <c r="U9" s="24"/>
      <c r="V9" s="24">
        <f t="shared" si="1"/>
        <v>2.6650095925786753E-30</v>
      </c>
      <c r="W9" s="24">
        <f t="shared" si="1"/>
        <v>6.07432266660378E-35</v>
      </c>
      <c r="X9" s="24">
        <f t="shared" si="1"/>
        <v>5.2710087255700515E-27</v>
      </c>
      <c r="Y9" s="24">
        <f t="shared" si="1"/>
        <v>2.0139671026225952E-41</v>
      </c>
      <c r="Z9" s="24">
        <f t="shared" si="1"/>
        <v>9.999976794062836E-24</v>
      </c>
    </row>
    <row r="31" spans="3:20" ht="12.75">
      <c r="C31" t="s">
        <v>39</v>
      </c>
      <c r="D31">
        <f aca="true" t="shared" si="2" ref="D31:S31">D8+D4*LN(1/4600000000000000000/POWER(D5,-6.471))</f>
        <v>0.7705152206744248</v>
      </c>
      <c r="E31">
        <f t="shared" si="2"/>
        <v>0.6998624007749761</v>
      </c>
      <c r="G31">
        <f t="shared" si="2"/>
        <v>0.6627991508194709</v>
      </c>
      <c r="H31">
        <f t="shared" si="2"/>
        <v>0.56321180966447</v>
      </c>
      <c r="I31">
        <f t="shared" si="2"/>
        <v>0.5461416556721987</v>
      </c>
      <c r="J31">
        <f t="shared" si="2"/>
        <v>0.6131804698066736</v>
      </c>
      <c r="K31">
        <f t="shared" si="2"/>
        <v>0.5439964861109639</v>
      </c>
      <c r="L31">
        <f t="shared" si="2"/>
        <v>0.7044719331233287</v>
      </c>
      <c r="M31">
        <f t="shared" si="2"/>
        <v>0.7020841276519625</v>
      </c>
      <c r="N31">
        <f t="shared" si="2"/>
        <v>0.7105224145801325</v>
      </c>
      <c r="O31">
        <f t="shared" si="2"/>
        <v>0.7186396002659261</v>
      </c>
      <c r="P31">
        <f t="shared" si="2"/>
        <v>0.7186396002659261</v>
      </c>
      <c r="Q31">
        <f t="shared" si="2"/>
        <v>0.6926849698129295</v>
      </c>
      <c r="R31">
        <f t="shared" si="2"/>
        <v>0.6452306457347989</v>
      </c>
      <c r="S31">
        <f t="shared" si="2"/>
        <v>0.7070902249162793</v>
      </c>
      <c r="T31">
        <f>T8+T4*LN(1/4600000000000000000/POWER(T5,-6.471))</f>
        <v>0.78269099665079</v>
      </c>
    </row>
    <row r="32" spans="3:20" ht="12.75">
      <c r="C32" t="s">
        <v>40</v>
      </c>
      <c r="D32">
        <f>(D31-D3)/D31</f>
        <v>0.014685265612950126</v>
      </c>
      <c r="E32">
        <f aca="true" t="shared" si="3" ref="E32:T32">(E31-E3)/E31</f>
        <v>-0.02362978666479502</v>
      </c>
      <c r="G32">
        <f t="shared" si="3"/>
        <v>-0.00860117152153957</v>
      </c>
      <c r="H32">
        <f t="shared" si="3"/>
        <v>0.02842946363999178</v>
      </c>
      <c r="I32">
        <f t="shared" si="3"/>
        <v>-0.10722189695588565</v>
      </c>
      <c r="J32">
        <f t="shared" si="3"/>
        <v>0.035683572592538945</v>
      </c>
      <c r="K32">
        <f t="shared" si="3"/>
        <v>-0.12316901965313215</v>
      </c>
      <c r="L32">
        <f t="shared" si="3"/>
        <v>0.030621423095861258</v>
      </c>
      <c r="M32">
        <f t="shared" si="3"/>
        <v>0.027751841815773372</v>
      </c>
      <c r="N32">
        <f t="shared" si="3"/>
        <v>0.00622417321309409</v>
      </c>
      <c r="O32">
        <f t="shared" si="3"/>
        <v>0.019397205860584202</v>
      </c>
      <c r="P32">
        <f t="shared" si="3"/>
        <v>0.022597697454908916</v>
      </c>
      <c r="Q32">
        <f t="shared" si="3"/>
        <v>-0.001898453473626849</v>
      </c>
      <c r="R32">
        <f t="shared" si="3"/>
        <v>-0.010336387940169724</v>
      </c>
      <c r="S32">
        <f t="shared" si="3"/>
        <v>0.009178779012321543</v>
      </c>
      <c r="T32">
        <f t="shared" si="3"/>
        <v>-0.02799189391849492</v>
      </c>
    </row>
    <row r="33" spans="4:20" ht="12.75">
      <c r="D33">
        <f>ABS(D32)</f>
        <v>0.014685265612950126</v>
      </c>
      <c r="E33">
        <f aca="true" t="shared" si="4" ref="E33:T33">ABS(E32)</f>
        <v>0.02362978666479502</v>
      </c>
      <c r="G33">
        <f t="shared" si="4"/>
        <v>0.00860117152153957</v>
      </c>
      <c r="L33">
        <f t="shared" si="4"/>
        <v>0.030621423095861258</v>
      </c>
      <c r="M33">
        <f t="shared" si="4"/>
        <v>0.027751841815773372</v>
      </c>
      <c r="N33">
        <f t="shared" si="4"/>
        <v>0.00622417321309409</v>
      </c>
      <c r="O33">
        <f t="shared" si="4"/>
        <v>0.019397205860584202</v>
      </c>
      <c r="P33">
        <f t="shared" si="4"/>
        <v>0.022597697454908916</v>
      </c>
      <c r="Q33">
        <f t="shared" si="4"/>
        <v>0.001898453473626849</v>
      </c>
      <c r="R33">
        <f t="shared" si="4"/>
        <v>0.010336387940169724</v>
      </c>
      <c r="S33">
        <f t="shared" si="4"/>
        <v>0.009178779012321543</v>
      </c>
      <c r="T33">
        <f t="shared" si="4"/>
        <v>0.02799189391849492</v>
      </c>
    </row>
    <row r="34" spans="3:4" ht="12.75">
      <c r="C34" t="s">
        <v>41</v>
      </c>
      <c r="D34">
        <f>SUM(D33:T33)/12</f>
        <v>0.016909506632009963</v>
      </c>
    </row>
    <row r="35" spans="3:4" ht="12.75">
      <c r="C35" t="s">
        <v>42</v>
      </c>
      <c r="D35">
        <f>MAX(D33:G33,L33:T33)</f>
        <v>0.030621423095861258</v>
      </c>
    </row>
    <row r="37" spans="3:20" ht="12.75">
      <c r="C37" t="s">
        <v>43</v>
      </c>
      <c r="D37">
        <f>0.0064*D5+3.516</f>
        <v>5.82</v>
      </c>
      <c r="E37">
        <f aca="true" t="shared" si="5" ref="E37:T37">0.0064*E5+3.516</f>
        <v>4.828</v>
      </c>
      <c r="F37">
        <f t="shared" si="5"/>
        <v>5.82</v>
      </c>
      <c r="G37">
        <f t="shared" si="5"/>
        <v>7.9896</v>
      </c>
      <c r="H37">
        <f t="shared" si="5"/>
        <v>3.52496</v>
      </c>
      <c r="I37">
        <f t="shared" si="5"/>
        <v>3.59856</v>
      </c>
      <c r="J37">
        <f t="shared" si="5"/>
        <v>3.60944</v>
      </c>
      <c r="K37">
        <f t="shared" si="5"/>
        <v>3.60944</v>
      </c>
      <c r="L37">
        <f t="shared" si="5"/>
        <v>4.2904</v>
      </c>
      <c r="M37">
        <f t="shared" si="5"/>
        <v>4.2904</v>
      </c>
      <c r="N37">
        <f t="shared" si="5"/>
        <v>4.732</v>
      </c>
      <c r="O37">
        <f t="shared" si="5"/>
        <v>4.732</v>
      </c>
      <c r="P37">
        <f t="shared" si="5"/>
        <v>4.732</v>
      </c>
      <c r="Q37">
        <f t="shared" si="5"/>
        <v>5.692</v>
      </c>
      <c r="R37">
        <f t="shared" si="5"/>
        <v>6.978400000000001</v>
      </c>
      <c r="S37">
        <f t="shared" si="5"/>
        <v>4.2904</v>
      </c>
      <c r="T37">
        <f t="shared" si="5"/>
        <v>4.2584</v>
      </c>
    </row>
    <row r="38" ht="12.75">
      <c r="T38">
        <v>0.7376</v>
      </c>
    </row>
    <row r="39" ht="12.75">
      <c r="T39">
        <f>(T38-T3)/T38</f>
        <v>-0.09083514099783073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2002-05-29T14:42:14Z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